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W:\Concernstaf\CCenM-Resource\Resource\Productie\_Web\Webberichten per maand\Oktober 2023\"/>
    </mc:Choice>
  </mc:AlternateContent>
  <xr:revisionPtr revIDLastSave="0" documentId="8_{C54B6AD4-49D6-4E95-9E26-390827F44D79}" xr6:coauthVersionLast="47" xr6:coauthVersionMax="47" xr10:uidLastSave="{00000000-0000-0000-0000-000000000000}"/>
  <bookViews>
    <workbookView xWindow="1152" yWindow="1152" windowWidth="21600" windowHeight="11388" activeTab="2" xr2:uid="{299AFFA6-E608-4607-9660-841E863D1533}"/>
  </bookViews>
  <sheets>
    <sheet name="Zonder Partner" sheetId="6" r:id="rId1"/>
    <sheet name="Met Partner" sheetId="1" r:id="rId2"/>
    <sheet name="Toelichti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6" l="1"/>
  <c r="C26" i="1"/>
  <c r="D43" i="6"/>
  <c r="D44" i="6" s="1"/>
  <c r="D45" i="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E67" i="1" s="1"/>
  <c r="D45" i="6" l="1"/>
  <c r="E44" i="6"/>
  <c r="E43" i="6"/>
  <c r="F43" i="6" s="1"/>
  <c r="E64" i="1"/>
  <c r="E65" i="1"/>
  <c r="E62" i="1"/>
  <c r="E63" i="1"/>
  <c r="E66" i="1"/>
  <c r="E51" i="1"/>
  <c r="E52" i="1"/>
  <c r="E53" i="1"/>
  <c r="E60" i="1"/>
  <c r="E61" i="1"/>
  <c r="E54" i="1"/>
  <c r="E55" i="1"/>
  <c r="E58" i="1"/>
  <c r="E56" i="1"/>
  <c r="E57" i="1"/>
  <c r="E59" i="1"/>
  <c r="E47" i="1"/>
  <c r="E48" i="1"/>
  <c r="E49" i="1"/>
  <c r="E50" i="1"/>
  <c r="E45" i="1"/>
  <c r="F45" i="1" s="1"/>
  <c r="E46" i="1"/>
  <c r="D68" i="1"/>
  <c r="E45" i="6" l="1"/>
  <c r="D46" i="6"/>
  <c r="F44" i="6"/>
  <c r="D69" i="1"/>
  <c r="E68" i="1"/>
  <c r="F46" i="1"/>
  <c r="F47" i="1" s="1"/>
  <c r="F48" i="1" s="1"/>
  <c r="F49" i="1" s="1"/>
  <c r="F50" i="1" s="1"/>
  <c r="F51" i="1" s="1"/>
  <c r="F52" i="1" s="1"/>
  <c r="F53" i="1" s="1"/>
  <c r="F54" i="1" s="1"/>
  <c r="F55" i="1" s="1"/>
  <c r="F56" i="1" s="1"/>
  <c r="F57" i="1" s="1"/>
  <c r="F58" i="1" s="1"/>
  <c r="F59" i="1" s="1"/>
  <c r="F60" i="1" s="1"/>
  <c r="F61" i="1" s="1"/>
  <c r="F62" i="1" s="1"/>
  <c r="F63" i="1" s="1"/>
  <c r="F64" i="1" s="1"/>
  <c r="F65" i="1" s="1"/>
  <c r="F66" i="1" s="1"/>
  <c r="F67" i="1" s="1"/>
  <c r="D47" i="6" l="1"/>
  <c r="E46" i="6"/>
  <c r="F45" i="6"/>
  <c r="D70" i="1"/>
  <c r="E69" i="1"/>
  <c r="F68" i="1"/>
  <c r="D48" i="6" l="1"/>
  <c r="E47" i="6"/>
  <c r="F69" i="1"/>
  <c r="D71" i="1"/>
  <c r="E70" i="1"/>
  <c r="F70" i="1" l="1"/>
  <c r="D49" i="6"/>
  <c r="E48" i="6"/>
  <c r="F46" i="6"/>
  <c r="F47" i="6" s="1"/>
  <c r="D72" i="1"/>
  <c r="E71" i="1"/>
  <c r="F71" i="1" l="1"/>
  <c r="E49" i="6"/>
  <c r="D50" i="6"/>
  <c r="F48" i="6"/>
  <c r="D73" i="1"/>
  <c r="E72" i="1"/>
  <c r="F72" i="1" l="1"/>
  <c r="D51" i="6"/>
  <c r="E50" i="6"/>
  <c r="F49" i="6"/>
  <c r="D74" i="1"/>
  <c r="E73" i="1"/>
  <c r="F73" i="1" l="1"/>
  <c r="D52" i="6"/>
  <c r="E51" i="6"/>
  <c r="F50" i="6"/>
  <c r="D75" i="1"/>
  <c r="E74" i="1"/>
  <c r="F74" i="1" l="1"/>
  <c r="D53" i="6"/>
  <c r="E52" i="6"/>
  <c r="F51" i="6"/>
  <c r="E75" i="1"/>
  <c r="D76" i="1"/>
  <c r="F75" i="1" l="1"/>
  <c r="E53" i="6"/>
  <c r="D54" i="6"/>
  <c r="F52" i="6"/>
  <c r="D77" i="1"/>
  <c r="E76" i="1"/>
  <c r="F76" i="1" l="1"/>
  <c r="D55" i="6"/>
  <c r="E54" i="6"/>
  <c r="F53" i="6"/>
  <c r="D78" i="1"/>
  <c r="E77" i="1"/>
  <c r="F77" i="1" l="1"/>
  <c r="D56" i="6"/>
  <c r="E55" i="6"/>
  <c r="F54" i="6"/>
  <c r="D79" i="1"/>
  <c r="E79" i="1" s="1"/>
  <c r="E78" i="1"/>
  <c r="F78" i="1" l="1"/>
  <c r="F79" i="1" s="1"/>
  <c r="D57" i="6"/>
  <c r="E56" i="6"/>
  <c r="F55" i="6"/>
  <c r="E57" i="6" l="1"/>
  <c r="D58" i="6"/>
  <c r="F56" i="6"/>
  <c r="D81" i="1"/>
  <c r="E81" i="1"/>
  <c r="C25" i="1" l="1"/>
  <c r="C28" i="1"/>
  <c r="C29" i="1"/>
  <c r="C30" i="1" s="1"/>
  <c r="C27" i="1"/>
  <c r="D59" i="6"/>
  <c r="E58" i="6"/>
  <c r="F57" i="6"/>
  <c r="R7" i="1" l="1"/>
  <c r="D60" i="6"/>
  <c r="E59" i="6"/>
  <c r="F58" i="6"/>
  <c r="D61" i="6" l="1"/>
  <c r="E60" i="6"/>
  <c r="F59" i="6"/>
  <c r="E61" i="6" l="1"/>
  <c r="D62" i="6"/>
  <c r="F60" i="6"/>
  <c r="D63" i="6" l="1"/>
  <c r="E62" i="6"/>
  <c r="F61" i="6"/>
  <c r="D64" i="6" l="1"/>
  <c r="E63" i="6"/>
  <c r="F62" i="6"/>
  <c r="D65" i="6" l="1"/>
  <c r="E64" i="6"/>
  <c r="F63" i="6"/>
  <c r="E65" i="6" l="1"/>
  <c r="D66" i="6"/>
  <c r="F64" i="6"/>
  <c r="D67" i="6" l="1"/>
  <c r="E66" i="6"/>
  <c r="F65" i="6"/>
  <c r="D68" i="6" l="1"/>
  <c r="E67" i="6"/>
  <c r="F66" i="6"/>
  <c r="D69" i="6" l="1"/>
  <c r="E68" i="6"/>
  <c r="F67" i="6"/>
  <c r="E69" i="6" l="1"/>
  <c r="D70" i="6"/>
  <c r="F68" i="6"/>
  <c r="D71" i="6" l="1"/>
  <c r="E70" i="6"/>
  <c r="F69" i="6"/>
  <c r="D72" i="6" l="1"/>
  <c r="E71" i="6"/>
  <c r="F70" i="6"/>
  <c r="D73" i="6" l="1"/>
  <c r="E72" i="6"/>
  <c r="F71" i="6"/>
  <c r="E73" i="6" l="1"/>
  <c r="D74" i="6"/>
  <c r="F72" i="6"/>
  <c r="D75" i="6" l="1"/>
  <c r="E74" i="6"/>
  <c r="F73" i="6"/>
  <c r="D76" i="6" l="1"/>
  <c r="E75" i="6"/>
  <c r="F74" i="6"/>
  <c r="D77" i="6" l="1"/>
  <c r="E77" i="6" s="1"/>
  <c r="E76" i="6"/>
  <c r="F75" i="6"/>
  <c r="F76" i="6" l="1"/>
  <c r="D79" i="6" l="1"/>
  <c r="E79" i="6"/>
  <c r="C25" i="6" l="1"/>
  <c r="C28" i="6"/>
  <c r="C29" i="6"/>
  <c r="C30" i="6" s="1"/>
  <c r="C27" i="6"/>
  <c r="F77" i="6"/>
  <c r="R7" i="6" l="1"/>
</calcChain>
</file>

<file path=xl/sharedStrings.xml><?xml version="1.0" encoding="utf-8"?>
<sst xmlns="http://schemas.openxmlformats.org/spreadsheetml/2006/main" count="49" uniqueCount="33">
  <si>
    <t>Schuld</t>
  </si>
  <si>
    <t>Jaar</t>
  </si>
  <si>
    <t>Jaarlijkse verhoging minimumloon</t>
  </si>
  <si>
    <t>Restschuld</t>
  </si>
  <si>
    <t>Totaal betaald</t>
  </si>
  <si>
    <t>Jouw basisbeurs:</t>
  </si>
  <si>
    <t>Invoer:</t>
  </si>
  <si>
    <t>Resultaat:</t>
  </si>
  <si>
    <t>% oude basisbeurs (5 jaar)</t>
  </si>
  <si>
    <t>* Door de rente stijgt je schuld elk jaar. Je kan dus na 35 jaar het oorsponkelijk geleende bedrag terugbetaald hebben, terwijl je  studieschuld nog niet 0 is.</t>
  </si>
  <si>
    <t xml:space="preserve">Kwijtschelding t.o.v. initiële schuld </t>
  </si>
  <si>
    <t>Schuld na studie</t>
  </si>
  <si>
    <t>Cumulatief betaald</t>
  </si>
  <si>
    <t>"Oude" basisbeurs</t>
  </si>
  <si>
    <t>Schuld na studie (alleen jezelf)</t>
  </si>
  <si>
    <t>Jaarlijkse groeifactor inkomen</t>
  </si>
  <si>
    <t>In de (model)berekening begin je direct na je studie met werken en terugbetalen, zonder jokerjaren in te zetten.</t>
  </si>
  <si>
    <t>Restschuld (kwijtschelding) na 35 jaar</t>
  </si>
  <si>
    <t>Rentefactor, jaarlijkse rente (1+r)</t>
  </si>
  <si>
    <t>Totaal betalingen (aflossing+rente)</t>
  </si>
  <si>
    <t>Maximale verplichte betaling* per jaar</t>
  </si>
  <si>
    <t>Rentefactor, jaarlijke rente (1+r)</t>
  </si>
  <si>
    <t xml:space="preserve">** Gebaseerd op uurloon inclusief bijzondere beloningen: https://opendata.cbs.nl/#/CBS/nl/dataset/82838NED/table?searchKeywords=cao-lonen </t>
  </si>
  <si>
    <t>Jouw basisbeurs</t>
  </si>
  <si>
    <t>Contact: steven.snijders@wur.nl</t>
  </si>
  <si>
    <t>In dit model wordt er altijd gerekend met 4% van je inkomen (boven draagkrachtvrije voet). Men mag altijd meer aflossen. Of juist minder, zolang de schuld wel binnen 35 jaar wordt afgelost.</t>
  </si>
  <si>
    <t xml:space="preserve">*** Je bent bijv. partners als je samen een huis koopt of een kind hebt. https://www.duo.nl/particulier/married-or-living-together.jsp </t>
  </si>
  <si>
    <t>Oorspronkelijke schuld</t>
  </si>
  <si>
    <t>Schuld volledig afbetaald, inclusief rente?*</t>
  </si>
  <si>
    <t>Schuld volledig afbetaald, inclusief rente?</t>
  </si>
  <si>
    <t>Startinkomen (bruto, jaarlijks) werkjaar 1</t>
  </si>
  <si>
    <t>Verzamelinkomen (jouw inkomen + partnerinkomen, bruto) werkjaar 1</t>
  </si>
  <si>
    <t>Referentiebedrag oude basisbeurs: 5 jaar studeren, uitwonend: €18217.47. In 2015 was de basisbeurs 286 euro. Met jaarlijkse inflatiecorrectie van 2% zou dit over 2016 tot 2020 worden: 286*1,02^1*12+286*1,02^2*12+286*1,02^3*12+286*1,02^4*12+286*1,02^5*12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</si>
</sst>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_ [$€-413]\ * #,##0.00_ ;_ [$€-413]\ * \-#,##0.00_ ;_ [$€-413]\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sz val="16"/>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1">
    <border>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2" fillId="0" borderId="0" xfId="0" applyFont="1"/>
    <xf numFmtId="165" fontId="0" fillId="0" borderId="0" xfId="0" applyNumberFormat="1"/>
    <xf numFmtId="165" fontId="0" fillId="0" borderId="0" xfId="0" quotePrefix="1" applyNumberFormat="1"/>
    <xf numFmtId="165" fontId="2" fillId="0" borderId="0" xfId="0" applyNumberFormat="1" applyFont="1"/>
    <xf numFmtId="0" fontId="3" fillId="0" borderId="0" xfId="0" applyFont="1"/>
    <xf numFmtId="165" fontId="3" fillId="0" borderId="0" xfId="0" applyNumberFormat="1" applyFont="1"/>
    <xf numFmtId="164" fontId="3" fillId="0" borderId="0" xfId="1" applyFont="1"/>
    <xf numFmtId="0" fontId="3" fillId="0" borderId="0" xfId="0" quotePrefix="1" applyFont="1"/>
    <xf numFmtId="165" fontId="0" fillId="2" borderId="0" xfId="0" applyNumberFormat="1" applyFill="1"/>
    <xf numFmtId="0" fontId="0" fillId="2" borderId="0" xfId="0" applyFill="1" applyAlignment="1">
      <alignment horizontal="right"/>
    </xf>
    <xf numFmtId="0" fontId="0" fillId="2" borderId="0" xfId="0" applyFill="1"/>
    <xf numFmtId="0" fontId="0" fillId="3" borderId="0" xfId="0" applyFill="1" applyAlignment="1">
      <alignment horizontal="center"/>
    </xf>
    <xf numFmtId="164" fontId="0" fillId="3" borderId="0" xfId="1" applyFont="1" applyFill="1" applyBorder="1" applyAlignment="1">
      <alignment horizontal="center"/>
    </xf>
    <xf numFmtId="0" fontId="4" fillId="0" borderId="0" xfId="0" applyFont="1"/>
    <xf numFmtId="9" fontId="5" fillId="3" borderId="0" xfId="2" applyFont="1" applyFill="1" applyBorder="1" applyAlignment="1">
      <alignment horizontal="center"/>
    </xf>
    <xf numFmtId="165" fontId="0" fillId="3" borderId="0" xfId="0" applyNumberFormat="1" applyFill="1" applyAlignment="1">
      <alignment horizontal="center"/>
    </xf>
    <xf numFmtId="164" fontId="0" fillId="3" borderId="0" xfId="1" applyFont="1" applyFill="1" applyAlignment="1">
      <alignment horizontal="center"/>
    </xf>
  </cellXfs>
  <cellStyles count="3">
    <cellStyle name="Currency" xfId="1" builtinId="4"/>
    <cellStyle name="Normal" xfId="0" builtinId="0"/>
    <cellStyle name="Percent" xfId="2" builtinId="5"/>
  </cellStyles>
  <dxfs count="2">
    <dxf>
      <font>
        <strike val="0"/>
        <color theme="6"/>
      </font>
      <numFmt numFmtId="0" formatCode="General"/>
    </dxf>
    <dxf>
      <font>
        <strike val="0"/>
        <color theme="6"/>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GB"/>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6"/>
            </a:solidFill>
            <a:ln>
              <a:noFill/>
            </a:ln>
            <a:effectLst/>
          </c:spPr>
          <c:invertIfNegative val="0"/>
          <c:dPt>
            <c:idx val="1"/>
            <c:invertIfNegative val="0"/>
            <c:bubble3D val="0"/>
            <c:spPr>
              <a:solidFill>
                <a:schemeClr val="accent6"/>
              </a:solidFill>
              <a:ln>
                <a:noFill/>
              </a:ln>
              <a:effectLst/>
            </c:spPr>
            <c:extLst>
              <c:ext xmlns:c16="http://schemas.microsoft.com/office/drawing/2014/chart" uri="{C3380CC4-5D6E-409C-BE32-E72D297353CC}">
                <c16:uniqueId val="{00000001-6B21-400A-B352-641FEE08EE1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'Zonder Partner'!$R$6:$S$6</c:f>
              <c:strCache>
                <c:ptCount val="2"/>
                <c:pt idx="0">
                  <c:v>Jouw basisbeurs</c:v>
                </c:pt>
                <c:pt idx="1">
                  <c:v>"Oude" basisbeurs</c:v>
                </c:pt>
              </c:strCache>
            </c:strRef>
          </c:cat>
          <c:val>
            <c:numRef>
              <c:f>'Zonder Partner'!$R$7:$S$7</c:f>
              <c:numCache>
                <c:formatCode>_ "€"\ * #,##0.00_ ;_ "€"\ * \-#,##0.00_ ;_ "€"\ * "-"??_ ;_ @_ </c:formatCode>
                <c:ptCount val="2"/>
                <c:pt idx="0" formatCode="_ [$€-413]\ * #,##0.00_ ;_ [$€-413]\ * \-#,##0.00_ ;_ [$€-413]\ * &quot;-&quot;??_ ;_ @_ ">
                  <c:v>0</c:v>
                </c:pt>
                <c:pt idx="1">
                  <c:v>18217</c:v>
                </c:pt>
              </c:numCache>
            </c:numRef>
          </c:val>
          <c:extLst>
            <c:ext xmlns:c16="http://schemas.microsoft.com/office/drawing/2014/chart" uri="{C3380CC4-5D6E-409C-BE32-E72D297353CC}">
              <c16:uniqueId val="{00000002-6B21-400A-B352-641FEE08EE19}"/>
            </c:ext>
          </c:extLst>
        </c:ser>
        <c:dLbls>
          <c:dLblPos val="inEnd"/>
          <c:showLegendKey val="0"/>
          <c:showVal val="1"/>
          <c:showCatName val="0"/>
          <c:showSerName val="0"/>
          <c:showPercent val="0"/>
          <c:showBubbleSize val="0"/>
        </c:dLbls>
        <c:gapWidth val="267"/>
        <c:overlap val="-43"/>
        <c:axId val="611341072"/>
        <c:axId val="611342736"/>
      </c:barChart>
      <c:catAx>
        <c:axId val="6113410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11342736"/>
        <c:crosses val="autoZero"/>
        <c:auto val="1"/>
        <c:lblAlgn val="ctr"/>
        <c:lblOffset val="100"/>
        <c:noMultiLvlLbl val="0"/>
      </c:catAx>
      <c:valAx>
        <c:axId val="611342736"/>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_ [$€-413]\ * #,##0.00_ ;_ [$€-413]\ * \-#,##0.00_ ;_ [$€-4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11341072"/>
        <c:crosses val="autoZero"/>
        <c:crossBetween val="between"/>
        <c:majorUnit val="5000"/>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GB"/>
              <a:t>Schuldverloop met 35 jaar en 4% afdracht van inkomen boven draagkrachtvrije voet*</a:t>
            </a:r>
          </a:p>
        </c:rich>
      </c:tx>
      <c:layout>
        <c:manualLayout>
          <c:xMode val="edge"/>
          <c:yMode val="edge"/>
          <c:x val="0.16882634116074327"/>
          <c:y val="2.430524904866240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0.15820611237154675"/>
          <c:y val="0.17484731223274794"/>
          <c:w val="0.71056975844121184"/>
          <c:h val="0.63899691886340304"/>
        </c:manualLayout>
      </c:layout>
      <c:lineChart>
        <c:grouping val="standard"/>
        <c:varyColors val="0"/>
        <c:ser>
          <c:idx val="1"/>
          <c:order val="1"/>
          <c:tx>
            <c:strRef>
              <c:f>'Zonder Partner'!$D$42</c:f>
              <c:strCache>
                <c:ptCount val="1"/>
                <c:pt idx="0">
                  <c:v>Schuld</c:v>
                </c:pt>
              </c:strCache>
            </c:strRef>
          </c:tx>
          <c:spPr>
            <a:ln w="22225" cap="rnd">
              <a:solidFill>
                <a:schemeClr val="accent2"/>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'Zonder Partner'!$D$43:$D$79</c15:sqref>
                  </c15:fullRef>
                </c:ext>
              </c:extLst>
              <c:f>'Zonder Partner'!$D$43:$D$77</c:f>
              <c:numCache>
                <c:formatCode>_ [$€-413]\ * #,##0.00_ ;_ [$€-413]\ * \-#,##0.00_ ;_ [$€-413]\ * "-"??_ ;_ @_ </c:formatCode>
                <c:ptCount val="35"/>
                <c:pt idx="0">
                  <c:v>50434.137600000002</c:v>
                </c:pt>
                <c:pt idx="1">
                  <c:v>50828.35987456001</c:v>
                </c:pt>
                <c:pt idx="2">
                  <c:v>51179.259926388746</c:v>
                </c:pt>
                <c:pt idx="3">
                  <c:v>51483.241361125096</c:v>
                </c:pt>
                <c:pt idx="4">
                  <c:v>51736.50920743512</c:v>
                </c:pt>
                <c:pt idx="5">
                  <c:v>51935.06043276126</c:v>
                </c:pt>
                <c:pt idx="6">
                  <c:v>52074.674037441393</c:v>
                </c:pt>
                <c:pt idx="7">
                  <c:v>52150.900709194437</c:v>
                </c:pt>
                <c:pt idx="8">
                  <c:v>52159.052019218951</c:v>
                </c:pt>
                <c:pt idx="9">
                  <c:v>52094.189140370057</c:v>
                </c:pt>
                <c:pt idx="10">
                  <c:v>51951.111067066493</c:v>
                </c:pt>
                <c:pt idx="11">
                  <c:v>51724.34231573328</c:v>
                </c:pt>
                <c:pt idx="12">
                  <c:v>51408.120083703914</c:v>
                </c:pt>
                <c:pt idx="13">
                  <c:v>50996.380843588573</c:v>
                </c:pt>
                <c:pt idx="14">
                  <c:v>50482.746349159745</c:v>
                </c:pt>
                <c:pt idx="15">
                  <c:v>49860.509027812419</c:v>
                </c:pt>
                <c:pt idx="16">
                  <c:v>49122.616733621027</c:v>
                </c:pt>
                <c:pt idx="17">
                  <c:v>48261.656833938025</c:v>
                </c:pt>
                <c:pt idx="18">
                  <c:v>47269.839601357446</c:v>
                </c:pt>
                <c:pt idx="19">
                  <c:v>46138.980881699623</c:v>
                </c:pt>
                <c:pt idx="20">
                  <c:v>44860.484007458013</c:v>
                </c:pt>
                <c:pt idx="21">
                  <c:v>43425.320924884392</c:v>
                </c:pt>
                <c:pt idx="22">
                  <c:v>41824.012501572244</c:v>
                </c:pt>
                <c:pt idx="23">
                  <c:v>40046.6079800277</c:v>
                </c:pt>
                <c:pt idx="24">
                  <c:v>38082.663541291469</c:v>
                </c:pt>
                <c:pt idx="25">
                  <c:v>35921.219941190306</c:v>
                </c:pt>
                <c:pt idx="26">
                  <c:v>33550.779180251688</c:v>
                </c:pt>
                <c:pt idx="27">
                  <c:v>30959.280166707093</c:v>
                </c:pt>
                <c:pt idx="28">
                  <c:v>28134.073330335392</c:v>
                </c:pt>
                <c:pt idx="29">
                  <c:v>25061.894143155845</c:v>
                </c:pt>
                <c:pt idx="30">
                  <c:v>21728.835501166872</c:v>
                </c:pt>
                <c:pt idx="31">
                  <c:v>18120.318919439851</c:v>
                </c:pt>
                <c:pt idx="32">
                  <c:v>14221.064490912937</c:v>
                </c:pt>
                <c:pt idx="33">
                  <c:v>10015.059557186036</c:v>
                </c:pt>
                <c:pt idx="34">
                  <c:v>5485.526037490542</c:v>
                </c:pt>
              </c:numCache>
            </c:numRef>
          </c:val>
          <c:smooth val="0"/>
          <c:extLst>
            <c:ext xmlns:c16="http://schemas.microsoft.com/office/drawing/2014/chart" uri="{C3380CC4-5D6E-409C-BE32-E72D297353CC}">
              <c16:uniqueId val="{00000000-1FB2-4758-9B24-74A56C07FBA2}"/>
            </c:ext>
          </c:extLst>
        </c:ser>
        <c:ser>
          <c:idx val="2"/>
          <c:order val="2"/>
          <c:tx>
            <c:strRef>
              <c:f>'Zonder Partner'!$E$42</c:f>
              <c:strCache>
                <c:ptCount val="1"/>
                <c:pt idx="0">
                  <c:v>Maximale verplichte betaling* per jaar</c:v>
                </c:pt>
              </c:strCache>
            </c:strRef>
          </c:tx>
          <c:spPr>
            <a:ln w="22225" cap="rnd">
              <a:solidFill>
                <a:schemeClr val="accent3"/>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'Zonder Partner'!$E$43:$E$79</c15:sqref>
                  </c15:fullRef>
                </c:ext>
              </c:extLst>
              <c:f>'Zonder Partner'!$E$43:$E$77</c:f>
              <c:numCache>
                <c:formatCode>_ [$€-413]\ * #,##0.00_ ;_ [$€-413]\ * \-#,##0.00_ ;_ [$€-413]\ * "-"??_ ;_ @_ </c:formatCode>
                <c:ptCount val="35"/>
                <c:pt idx="0">
                  <c:v>845.86240000000009</c:v>
                </c:pt>
                <c:pt idx="1">
                  <c:v>896.89164800000026</c:v>
                </c:pt>
                <c:pt idx="2">
                  <c:v>950.30596096000045</c:v>
                </c:pt>
                <c:pt idx="3">
                  <c:v>1006.2076193792003</c:v>
                </c:pt>
                <c:pt idx="4">
                  <c:v>1064.7031325347848</c:v>
                </c:pt>
                <c:pt idx="5">
                  <c:v>1125.9034103842005</c:v>
                </c:pt>
                <c:pt idx="6">
                  <c:v>1189.923942398553</c:v>
                </c:pt>
                <c:pt idx="7">
                  <c:v>1256.8849836054599</c:v>
                </c:pt>
                <c:pt idx="8">
                  <c:v>1326.9117481308622</c:v>
                </c:pt>
                <c:pt idx="9">
                  <c:v>1400.1346105409041</c:v>
                </c:pt>
                <c:pt idx="10">
                  <c:v>1476.6893152970442</c:v>
                </c:pt>
                <c:pt idx="11">
                  <c:v>1556.7171946501196</c:v>
                </c:pt>
                <c:pt idx="12">
                  <c:v>1640.3653953121423</c:v>
                </c:pt>
                <c:pt idx="13">
                  <c:v>1727.787114258166</c:v>
                </c:pt>
                <c:pt idx="14">
                  <c:v>1819.1418440247014</c:v>
                </c:pt>
                <c:pt idx="15">
                  <c:v>1914.595627885823</c:v>
                </c:pt>
                <c:pt idx="16">
                  <c:v>2014.3213253033909</c:v>
                </c:pt>
                <c:pt idx="17">
                  <c:v>2118.4988880637056</c:v>
                </c:pt>
                <c:pt idx="18">
                  <c:v>2227.3156475293954</c:v>
                </c:pt>
                <c:pt idx="19">
                  <c:v>2340.9666134525755</c:v>
                </c:pt>
                <c:pt idx="20">
                  <c:v>2459.6547848131245</c:v>
                </c:pt>
                <c:pt idx="21">
                  <c:v>2583.5914731645425</c:v>
                </c:pt>
                <c:pt idx="22">
                  <c:v>2712.9966389891961</c:v>
                </c:pt>
                <c:pt idx="23">
                  <c:v>2848.0992415847968</c:v>
                </c:pt>
                <c:pt idx="24">
                  <c:v>2989.1376030249435</c:v>
                </c:pt>
                <c:pt idx="25">
                  <c:v>3136.3597867582289</c:v>
                </c:pt>
                <c:pt idx="26">
                  <c:v>3290.0239914330923</c:v>
                </c:pt>
                <c:pt idx="27">
                  <c:v>3450.3989605590423</c:v>
                </c:pt>
                <c:pt idx="28">
                  <c:v>3617.7644086394025</c:v>
                </c:pt>
                <c:pt idx="29">
                  <c:v>3792.4114644361348</c:v>
                </c:pt>
                <c:pt idx="30">
                  <c:v>3974.6431320537617</c:v>
                </c:pt>
                <c:pt idx="31">
                  <c:v>4164.7747705568963</c:v>
                </c:pt>
                <c:pt idx="32">
                  <c:v>4363.134592864576</c:v>
                </c:pt>
                <c:pt idx="33">
                  <c:v>4570.0641846942726</c:v>
                </c:pt>
                <c:pt idx="34">
                  <c:v>4785.9190443594571</c:v>
                </c:pt>
              </c:numCache>
            </c:numRef>
          </c:val>
          <c:smooth val="0"/>
          <c:extLst>
            <c:ext xmlns:c16="http://schemas.microsoft.com/office/drawing/2014/chart" uri="{C3380CC4-5D6E-409C-BE32-E72D297353CC}">
              <c16:uniqueId val="{00000001-1FB2-4758-9B24-74A56C07FBA2}"/>
            </c:ext>
          </c:extLst>
        </c:ser>
        <c:ser>
          <c:idx val="3"/>
          <c:order val="3"/>
          <c:tx>
            <c:strRef>
              <c:f>'Zonder Partner'!$F$42</c:f>
              <c:strCache>
                <c:ptCount val="1"/>
                <c:pt idx="0">
                  <c:v>Cumulatief betaald</c:v>
                </c:pt>
              </c:strCache>
            </c:strRef>
          </c:tx>
          <c:spPr>
            <a:ln w="22225" cap="rnd">
              <a:solidFill>
                <a:schemeClr val="accent4"/>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'Zonder Partner'!$F$43:$F$79</c15:sqref>
                  </c15:fullRef>
                </c:ext>
              </c:extLst>
              <c:f>'Zonder Partner'!$F$43:$F$77</c:f>
              <c:numCache>
                <c:formatCode>_ [$€-413]\ * #,##0.00_ ;_ [$€-413]\ * \-#,##0.00_ ;_ [$€-413]\ * "-"??_ ;_ @_ </c:formatCode>
                <c:ptCount val="35"/>
                <c:pt idx="0">
                  <c:v>845.86240000000009</c:v>
                </c:pt>
                <c:pt idx="1">
                  <c:v>1742.7540480000002</c:v>
                </c:pt>
                <c:pt idx="2">
                  <c:v>2693.0600089600007</c:v>
                </c:pt>
                <c:pt idx="3">
                  <c:v>3699.2676283392011</c:v>
                </c:pt>
                <c:pt idx="4">
                  <c:v>4763.9707608739864</c:v>
                </c:pt>
                <c:pt idx="5">
                  <c:v>5889.8741712581868</c:v>
                </c:pt>
                <c:pt idx="6">
                  <c:v>7079.7981136567396</c:v>
                </c:pt>
                <c:pt idx="7">
                  <c:v>8336.6830972621992</c:v>
                </c:pt>
                <c:pt idx="8">
                  <c:v>9663.5948453930614</c:v>
                </c:pt>
                <c:pt idx="9">
                  <c:v>11063.729455933966</c:v>
                </c:pt>
                <c:pt idx="10">
                  <c:v>12540.41877123101</c:v>
                </c:pt>
                <c:pt idx="11">
                  <c:v>14097.135965881131</c:v>
                </c:pt>
                <c:pt idx="12">
                  <c:v>15737.501361193274</c:v>
                </c:pt>
                <c:pt idx="13">
                  <c:v>17465.288475451438</c:v>
                </c:pt>
                <c:pt idx="14">
                  <c:v>19284.430319476138</c:v>
                </c:pt>
                <c:pt idx="15">
                  <c:v>21199.025947361959</c:v>
                </c:pt>
                <c:pt idx="16">
                  <c:v>23213.347272665349</c:v>
                </c:pt>
                <c:pt idx="17">
                  <c:v>25331.846160729056</c:v>
                </c:pt>
                <c:pt idx="18">
                  <c:v>27559.16180825845</c:v>
                </c:pt>
                <c:pt idx="19">
                  <c:v>29900.128421711026</c:v>
                </c:pt>
                <c:pt idx="20">
                  <c:v>32359.783206524149</c:v>
                </c:pt>
                <c:pt idx="21">
                  <c:v>34943.374679688692</c:v>
                </c:pt>
                <c:pt idx="22">
                  <c:v>37656.371318677891</c:v>
                </c:pt>
                <c:pt idx="23">
                  <c:v>40504.470560262685</c:v>
                </c:pt>
                <c:pt idx="24">
                  <c:v>43493.60816328763</c:v>
                </c:pt>
                <c:pt idx="25">
                  <c:v>46629.967950045859</c:v>
                </c:pt>
                <c:pt idx="26">
                  <c:v>49919.991941478947</c:v>
                </c:pt>
                <c:pt idx="27">
                  <c:v>53370.390902037987</c:v>
                </c:pt>
                <c:pt idx="28">
                  <c:v>56988.155310677386</c:v>
                </c:pt>
                <c:pt idx="29">
                  <c:v>60780.566775113519</c:v>
                </c:pt>
                <c:pt idx="30">
                  <c:v>64755.209907167278</c:v>
                </c:pt>
                <c:pt idx="31">
                  <c:v>68919.984677724176</c:v>
                </c:pt>
                <c:pt idx="32">
                  <c:v>73283.119270588752</c:v>
                </c:pt>
                <c:pt idx="33">
                  <c:v>77853.183455283026</c:v>
                </c:pt>
                <c:pt idx="34">
                  <c:v>82639.102499642482</c:v>
                </c:pt>
              </c:numCache>
            </c:numRef>
          </c:val>
          <c:smooth val="0"/>
          <c:extLst>
            <c:ext xmlns:c16="http://schemas.microsoft.com/office/drawing/2014/chart" uri="{C3380CC4-5D6E-409C-BE32-E72D297353CC}">
              <c16:uniqueId val="{00000002-1FB2-4758-9B24-74A56C07FBA2}"/>
            </c:ext>
          </c:extLst>
        </c:ser>
        <c:dLbls>
          <c:showLegendKey val="0"/>
          <c:showVal val="0"/>
          <c:showCatName val="0"/>
          <c:showSerName val="0"/>
          <c:showPercent val="0"/>
          <c:showBubbleSize val="0"/>
        </c:dLbls>
        <c:smooth val="0"/>
        <c:axId val="845200704"/>
        <c:axId val="845201120"/>
        <c:extLst>
          <c:ext xmlns:c15="http://schemas.microsoft.com/office/drawing/2012/chart" uri="{02D57815-91ED-43cb-92C2-25804820EDAC}">
            <c15:filteredLineSeries>
              <c15:ser>
                <c:idx val="0"/>
                <c:order val="0"/>
                <c:tx>
                  <c:strRef>
                    <c:extLst>
                      <c:ext uri="{02D57815-91ED-43cb-92C2-25804820EDAC}">
                        <c15:formulaRef>
                          <c15:sqref>'Zonder Partner'!$C$42</c15:sqref>
                        </c15:formulaRef>
                      </c:ext>
                    </c:extLst>
                    <c:strCache>
                      <c:ptCount val="1"/>
                      <c:pt idx="0">
                        <c:v>Jaar</c:v>
                      </c:pt>
                    </c:strCache>
                  </c:strRef>
                </c:tx>
                <c:spPr>
                  <a:ln w="22225" cap="rnd">
                    <a:solidFill>
                      <a:schemeClr val="accent1"/>
                    </a:solidFill>
                    <a:round/>
                  </a:ln>
                  <a:effectLst/>
                </c:spPr>
                <c:marker>
                  <c:symbol val="none"/>
                </c:marker>
                <c:val>
                  <c:numRef>
                    <c:extLst>
                      <c:ext uri="{02D57815-91ED-43cb-92C2-25804820EDAC}">
                        <c15:fullRef>
                          <c15:sqref>'Zonder Partner'!$C$43:$C$79</c15:sqref>
                        </c15:fullRef>
                        <c15:formulaRef>
                          <c15:sqref>'Zonder Partner'!$C$43:$C$77</c15:sqref>
                        </c15:formulaRef>
                      </c:ext>
                    </c:extLst>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val>
                <c:smooth val="0"/>
                <c:extLst>
                  <c:ext xmlns:c16="http://schemas.microsoft.com/office/drawing/2014/chart" uri="{C3380CC4-5D6E-409C-BE32-E72D297353CC}">
                    <c16:uniqueId val="{00000003-1FB2-4758-9B24-74A56C07FBA2}"/>
                  </c:ext>
                </c:extLst>
              </c15:ser>
            </c15:filteredLineSeries>
          </c:ext>
        </c:extLst>
      </c:lineChart>
      <c:catAx>
        <c:axId val="845200704"/>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GB"/>
                  <a:t>Aantal jaar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General" sourceLinked="0"/>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45201120"/>
        <c:crosses val="autoZero"/>
        <c:auto val="1"/>
        <c:lblAlgn val="ctr"/>
        <c:lblOffset val="100"/>
        <c:noMultiLvlLbl val="0"/>
      </c:catAx>
      <c:valAx>
        <c:axId val="845201120"/>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_ [$€-413]\ * #,##0.00_ ;_ [$€-413]\ * \-#,##0.00_ ;_ [$€-4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452007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GB"/>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'Met Partner'!$R$6:$S$6</c:f>
              <c:strCache>
                <c:ptCount val="2"/>
                <c:pt idx="0">
                  <c:v>Jouw basisbeurs:</c:v>
                </c:pt>
                <c:pt idx="1">
                  <c:v>"Oude" basisbeurs</c:v>
                </c:pt>
              </c:strCache>
            </c:strRef>
          </c:cat>
          <c:val>
            <c:numRef>
              <c:f>'Met Partner'!$R$7:$S$7</c:f>
              <c:numCache>
                <c:formatCode>_ "€"\ * #,##0.00_ ;_ "€"\ * \-#,##0.00_ ;_ "€"\ * "-"??_ ;_ @_ </c:formatCode>
                <c:ptCount val="2"/>
                <c:pt idx="0" formatCode="_ [$€-413]\ * #,##0.00_ ;_ [$€-413]\ * \-#,##0.00_ ;_ [$€-413]\ * &quot;-&quot;??_ ;_ @_ ">
                  <c:v>0</c:v>
                </c:pt>
                <c:pt idx="1">
                  <c:v>18217</c:v>
                </c:pt>
              </c:numCache>
            </c:numRef>
          </c:val>
          <c:extLst>
            <c:ext xmlns:c16="http://schemas.microsoft.com/office/drawing/2014/chart" uri="{C3380CC4-5D6E-409C-BE32-E72D297353CC}">
              <c16:uniqueId val="{00000000-1443-4F2B-8AF6-569DFF199A0C}"/>
            </c:ext>
          </c:extLst>
        </c:ser>
        <c:dLbls>
          <c:dLblPos val="inEnd"/>
          <c:showLegendKey val="0"/>
          <c:showVal val="1"/>
          <c:showCatName val="0"/>
          <c:showSerName val="0"/>
          <c:showPercent val="0"/>
          <c:showBubbleSize val="0"/>
        </c:dLbls>
        <c:gapWidth val="267"/>
        <c:overlap val="-43"/>
        <c:axId val="611341072"/>
        <c:axId val="611342736"/>
      </c:barChart>
      <c:catAx>
        <c:axId val="6113410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11342736"/>
        <c:crosses val="autoZero"/>
        <c:auto val="1"/>
        <c:lblAlgn val="ctr"/>
        <c:lblOffset val="100"/>
        <c:noMultiLvlLbl val="0"/>
      </c:catAx>
      <c:valAx>
        <c:axId val="611342736"/>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_ [$€-413]\ * #,##0.00_ ;_ [$€-413]\ * \-#,##0.00_ ;_ [$€-4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113410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GB"/>
              <a:t>Schuldverloop met 35 jaar en 4% afdracht van inkomen boven draagkrachtvrije voet*</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0.15820611237154675"/>
          <c:y val="0.17484731223274794"/>
          <c:w val="0.71056975844121184"/>
          <c:h val="0.63899691886340304"/>
        </c:manualLayout>
      </c:layout>
      <c:lineChart>
        <c:grouping val="standard"/>
        <c:varyColors val="0"/>
        <c:ser>
          <c:idx val="1"/>
          <c:order val="1"/>
          <c:tx>
            <c:strRef>
              <c:f>'Met Partner'!$D$44</c:f>
              <c:strCache>
                <c:ptCount val="1"/>
                <c:pt idx="0">
                  <c:v>Schuld</c:v>
                </c:pt>
              </c:strCache>
            </c:strRef>
          </c:tx>
          <c:spPr>
            <a:ln w="22225" cap="rnd">
              <a:solidFill>
                <a:schemeClr val="accent2"/>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'Met Partner'!$D$45:$D$81</c15:sqref>
                  </c15:fullRef>
                </c:ext>
              </c:extLst>
              <c:f>'Met Partner'!$D$45:$D$79</c:f>
              <c:numCache>
                <c:formatCode>_ [$€-413]\ * #,##0.00_ ;_ [$€-413]\ * \-#,##0.00_ ;_ [$€-413]\ * "-"??_ ;_ @_ </c:formatCode>
                <c:ptCount val="35"/>
                <c:pt idx="0">
                  <c:v>69457.424767999997</c:v>
                </c:pt>
                <c:pt idx="1">
                  <c:v>68859.852279040002</c:v>
                </c:pt>
                <c:pt idx="2">
                  <c:v>68204.9995304576</c:v>
                </c:pt>
                <c:pt idx="3">
                  <c:v>67490.503780961924</c:v>
                </c:pt>
                <c:pt idx="4">
                  <c:v>66713.919947635281</c:v>
                </c:pt>
                <c:pt idx="5">
                  <c:v>65872.717920769443</c:v>
                </c:pt>
                <c:pt idx="6">
                  <c:v>64964.279793991409</c:v>
                </c:pt>
                <c:pt idx="7">
                  <c:v>63985.897007055682</c:v>
                </c:pt>
                <c:pt idx="8">
                  <c:v>62934.767398599783</c:v>
                </c:pt>
                <c:pt idx="9">
                  <c:v>61807.992166076896</c:v>
                </c:pt>
                <c:pt idx="10">
                  <c:v>60602.572729994346</c:v>
                </c:pt>
                <c:pt idx="11">
                  <c:v>59315.407499498717</c:v>
                </c:pt>
                <c:pt idx="12">
                  <c:v>57943.288536257911</c:v>
                </c:pt>
                <c:pt idx="13">
                  <c:v>56482.89811349714</c:v>
                </c:pt>
                <c:pt idx="14">
                  <c:v>54930.80516694978</c:v>
                </c:pt>
                <c:pt idx="15">
                  <c:v>53283.461634384876</c:v>
                </c:pt>
                <c:pt idx="16">
                  <c:v>51537.198680271264</c:v>
                </c:pt>
                <c:pt idx="17">
                  <c:v>49688.22280203284</c:v>
                </c:pt>
                <c:pt idx="18">
                  <c:v>47732.611814241463</c:v>
                </c:pt>
                <c:pt idx="19">
                  <c:v>45666.310706982084</c:v>
                </c:pt>
                <c:pt idx="20">
                  <c:v>43485.127374510004</c:v>
                </c:pt>
                <c:pt idx="21">
                  <c:v>41184.728210201341</c:v>
                </c:pt>
                <c:pt idx="22">
                  <c:v>38760.633563675852</c:v>
                </c:pt>
                <c:pt idx="23">
                  <c:v>36208.213055845525</c:v>
                </c:pt>
                <c:pt idx="24">
                  <c:v>33522.680747512502</c:v>
                </c:pt>
                <c:pt idx="25">
                  <c:v>30699.09015700662</c:v>
                </c:pt>
                <c:pt idx="26">
                  <c:v>27732.329122215007</c:v>
                </c:pt>
                <c:pt idx="27">
                  <c:v>24617.114502214561</c:v>
                </c:pt>
                <c:pt idx="28">
                  <c:v>21347.986713571961</c:v>
                </c:pt>
                <c:pt idx="29">
                  <c:v>17919.30409622542</c:v>
                </c:pt>
                <c:pt idx="30">
                  <c:v>14325.237103707213</c:v>
                </c:pt>
                <c:pt idx="31">
                  <c:v>10559.762312306408</c:v>
                </c:pt>
                <c:pt idx="32">
                  <c:v>6616.6562436063941</c:v>
                </c:pt>
                <c:pt idx="33">
                  <c:v>2489.4889946623844</c:v>
                </c:pt>
                <c:pt idx="34">
                  <c:v>0</c:v>
                </c:pt>
              </c:numCache>
            </c:numRef>
          </c:val>
          <c:smooth val="0"/>
          <c:extLst>
            <c:ext xmlns:c16="http://schemas.microsoft.com/office/drawing/2014/chart" uri="{C3380CC4-5D6E-409C-BE32-E72D297353CC}">
              <c16:uniqueId val="{00000001-1D9B-4717-AAB1-B8B1F3D07891}"/>
            </c:ext>
          </c:extLst>
        </c:ser>
        <c:ser>
          <c:idx val="2"/>
          <c:order val="2"/>
          <c:tx>
            <c:strRef>
              <c:f>'Met Partner'!$E$44</c:f>
              <c:strCache>
                <c:ptCount val="1"/>
                <c:pt idx="0">
                  <c:v>Maximale verplichte betaling* per jaar</c:v>
                </c:pt>
              </c:strCache>
            </c:strRef>
          </c:tx>
          <c:spPr>
            <a:ln w="22225" cap="rnd">
              <a:solidFill>
                <a:schemeClr val="accent3"/>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'Met Partner'!$E$45:$E$81</c15:sqref>
                  </c15:fullRef>
                </c:ext>
              </c:extLst>
              <c:f>'Met Partner'!$E$45:$E$79</c:f>
              <c:numCache>
                <c:formatCode>_ [$€-413]\ * #,##0.00_ ;_ [$€-413]\ * \-#,##0.00_ ;_ [$€-413]\ * "-"??_ ;_ @_ </c:formatCode>
                <c:ptCount val="35"/>
                <c:pt idx="0">
                  <c:v>1242.5752319999999</c:v>
                </c:pt>
                <c:pt idx="1">
                  <c:v>1292.14673664</c:v>
                </c:pt>
                <c:pt idx="2">
                  <c:v>1343.4512713728002</c:v>
                </c:pt>
                <c:pt idx="3">
                  <c:v>1396.5457448002558</c:v>
                </c:pt>
                <c:pt idx="4">
                  <c:v>1451.4888711362605</c:v>
                </c:pt>
                <c:pt idx="5">
                  <c:v>1508.341226342186</c:v>
                </c:pt>
                <c:pt idx="6">
                  <c:v>1567.1653059857263</c:v>
                </c:pt>
                <c:pt idx="7">
                  <c:v>1628.0255848756372</c:v>
                </c:pt>
                <c:pt idx="8">
                  <c:v>1690.9885785264528</c:v>
                </c:pt>
                <c:pt idx="9">
                  <c:v>1756.1229065088837</c:v>
                </c:pt>
                <c:pt idx="10">
                  <c:v>1823.4993577433208</c:v>
                </c:pt>
                <c:pt idx="11">
                  <c:v>1893.190957795573</c:v>
                </c:pt>
                <c:pt idx="12">
                  <c:v>1965.2730382357925</c:v>
                </c:pt>
                <c:pt idx="13">
                  <c:v>2039.8233081233468</c:v>
                </c:pt>
                <c:pt idx="14">
                  <c:v>2116.9219276823364</c:v>
                </c:pt>
                <c:pt idx="15">
                  <c:v>2196.6515842344006</c:v>
                </c:pt>
                <c:pt idx="16">
                  <c:v>2279.0975704574594</c:v>
                </c:pt>
                <c:pt idx="17">
                  <c:v>2364.3478650411312</c:v>
                </c:pt>
                <c:pt idx="18">
                  <c:v>2452.4932158117113</c:v>
                </c:pt>
                <c:pt idx="19">
                  <c:v>2543.6272254017958</c:v>
                </c:pt>
                <c:pt idx="20">
                  <c:v>2637.8464395418969</c:v>
                </c:pt>
                <c:pt idx="21">
                  <c:v>2735.250438053763</c:v>
                </c:pt>
                <c:pt idx="22">
                  <c:v>2835.9419286274979</c:v>
                </c:pt>
                <c:pt idx="23">
                  <c:v>2940.0268434670847</c:v>
                </c:pt>
                <c:pt idx="24">
                  <c:v>3047.6144388914772</c:v>
                </c:pt>
                <c:pt idx="25">
                  <c:v>3158.8173979810081</c:v>
                </c:pt>
                <c:pt idx="26">
                  <c:v>3273.7519363616793</c:v>
                </c:pt>
                <c:pt idx="27">
                  <c:v>3392.5379112225969</c:v>
                </c:pt>
                <c:pt idx="28">
                  <c:v>3515.2989336647424</c:v>
                </c:pt>
                <c:pt idx="29">
                  <c:v>3642.1624844822618</c:v>
                </c:pt>
                <c:pt idx="30">
                  <c:v>3773.2600334804615</c:v>
                </c:pt>
                <c:pt idx="31">
                  <c:v>3908.7271624378768</c:v>
                </c:pt>
                <c:pt idx="32">
                  <c:v>4048.7036918230774</c:v>
                </c:pt>
                <c:pt idx="33">
                  <c:v>2489.4889946623844</c:v>
                </c:pt>
                <c:pt idx="34">
                  <c:v>0</c:v>
                </c:pt>
              </c:numCache>
            </c:numRef>
          </c:val>
          <c:smooth val="0"/>
          <c:extLst>
            <c:ext xmlns:c16="http://schemas.microsoft.com/office/drawing/2014/chart" uri="{C3380CC4-5D6E-409C-BE32-E72D297353CC}">
              <c16:uniqueId val="{00000002-1D9B-4717-AAB1-B8B1F3D07891}"/>
            </c:ext>
          </c:extLst>
        </c:ser>
        <c:ser>
          <c:idx val="3"/>
          <c:order val="3"/>
          <c:tx>
            <c:strRef>
              <c:f>'Met Partner'!$F$44</c:f>
              <c:strCache>
                <c:ptCount val="1"/>
                <c:pt idx="0">
                  <c:v>Cumulatief betaald</c:v>
                </c:pt>
              </c:strCache>
            </c:strRef>
          </c:tx>
          <c:spPr>
            <a:ln w="22225" cap="rnd">
              <a:solidFill>
                <a:schemeClr val="accent4"/>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'Met Partner'!$F$45:$F$81</c15:sqref>
                  </c15:fullRef>
                </c:ext>
              </c:extLst>
              <c:f>'Met Partner'!$F$45:$F$79</c:f>
              <c:numCache>
                <c:formatCode>_ [$€-413]\ * #,##0.00_ ;_ [$€-413]\ * \-#,##0.00_ ;_ [$€-413]\ * "-"??_ ;_ @_ </c:formatCode>
                <c:ptCount val="35"/>
                <c:pt idx="0">
                  <c:v>1242.5752319999999</c:v>
                </c:pt>
                <c:pt idx="1">
                  <c:v>2534.7219686399999</c:v>
                </c:pt>
                <c:pt idx="2">
                  <c:v>3878.1732400128003</c:v>
                </c:pt>
                <c:pt idx="3">
                  <c:v>5274.7189848130565</c:v>
                </c:pt>
                <c:pt idx="4">
                  <c:v>6726.2078559493166</c:v>
                </c:pt>
                <c:pt idx="5">
                  <c:v>8234.5490822915017</c:v>
                </c:pt>
                <c:pt idx="6">
                  <c:v>9801.7143882772289</c:v>
                </c:pt>
                <c:pt idx="7">
                  <c:v>11429.739973152866</c:v>
                </c:pt>
                <c:pt idx="8">
                  <c:v>13120.728551679318</c:v>
                </c:pt>
                <c:pt idx="9">
                  <c:v>14876.851458188201</c:v>
                </c:pt>
                <c:pt idx="10">
                  <c:v>16700.350815931521</c:v>
                </c:pt>
                <c:pt idx="11">
                  <c:v>18593.541773727095</c:v>
                </c:pt>
                <c:pt idx="12">
                  <c:v>20558.814811962886</c:v>
                </c:pt>
                <c:pt idx="13">
                  <c:v>22598.638120086234</c:v>
                </c:pt>
                <c:pt idx="14">
                  <c:v>24715.560047768569</c:v>
                </c:pt>
                <c:pt idx="15">
                  <c:v>26912.211632002971</c:v>
                </c:pt>
                <c:pt idx="16">
                  <c:v>29191.30920246043</c:v>
                </c:pt>
                <c:pt idx="17">
                  <c:v>31555.657067501561</c:v>
                </c:pt>
                <c:pt idx="18">
                  <c:v>34008.150283313269</c:v>
                </c:pt>
                <c:pt idx="19">
                  <c:v>36551.777508715066</c:v>
                </c:pt>
                <c:pt idx="20">
                  <c:v>39189.623948256965</c:v>
                </c:pt>
                <c:pt idx="21">
                  <c:v>41924.87438631073</c:v>
                </c:pt>
                <c:pt idx="22">
                  <c:v>44760.816314938231</c:v>
                </c:pt>
                <c:pt idx="23">
                  <c:v>47700.843158405318</c:v>
                </c:pt>
                <c:pt idx="24">
                  <c:v>50748.457597296794</c:v>
                </c:pt>
                <c:pt idx="25">
                  <c:v>53907.274995277803</c:v>
                </c:pt>
                <c:pt idx="26">
                  <c:v>57181.026931639484</c:v>
                </c:pt>
                <c:pt idx="27">
                  <c:v>60573.564842862084</c:v>
                </c:pt>
                <c:pt idx="28">
                  <c:v>64088.863776526829</c:v>
                </c:pt>
                <c:pt idx="29">
                  <c:v>67731.026261009087</c:v>
                </c:pt>
                <c:pt idx="30">
                  <c:v>71504.286294489546</c:v>
                </c:pt>
                <c:pt idx="31">
                  <c:v>75413.013456927423</c:v>
                </c:pt>
                <c:pt idx="32">
                  <c:v>79461.717148750497</c:v>
                </c:pt>
                <c:pt idx="33">
                  <c:v>81951.206143412885</c:v>
                </c:pt>
                <c:pt idx="34">
                  <c:v>81951.206143412885</c:v>
                </c:pt>
              </c:numCache>
            </c:numRef>
          </c:val>
          <c:smooth val="0"/>
          <c:extLst>
            <c:ext xmlns:c16="http://schemas.microsoft.com/office/drawing/2014/chart" uri="{C3380CC4-5D6E-409C-BE32-E72D297353CC}">
              <c16:uniqueId val="{00000003-1D9B-4717-AAB1-B8B1F3D07891}"/>
            </c:ext>
          </c:extLst>
        </c:ser>
        <c:dLbls>
          <c:showLegendKey val="0"/>
          <c:showVal val="0"/>
          <c:showCatName val="0"/>
          <c:showSerName val="0"/>
          <c:showPercent val="0"/>
          <c:showBubbleSize val="0"/>
        </c:dLbls>
        <c:smooth val="0"/>
        <c:axId val="845200704"/>
        <c:axId val="845201120"/>
        <c:extLst>
          <c:ext xmlns:c15="http://schemas.microsoft.com/office/drawing/2012/chart" uri="{02D57815-91ED-43cb-92C2-25804820EDAC}">
            <c15:filteredLineSeries>
              <c15:ser>
                <c:idx val="0"/>
                <c:order val="0"/>
                <c:tx>
                  <c:strRef>
                    <c:extLst>
                      <c:ext uri="{02D57815-91ED-43cb-92C2-25804820EDAC}">
                        <c15:formulaRef>
                          <c15:sqref>'Met Partner'!$C$44</c15:sqref>
                        </c15:formulaRef>
                      </c:ext>
                    </c:extLst>
                    <c:strCache>
                      <c:ptCount val="1"/>
                      <c:pt idx="0">
                        <c:v>Jaar</c:v>
                      </c:pt>
                    </c:strCache>
                  </c:strRef>
                </c:tx>
                <c:spPr>
                  <a:ln w="22225" cap="rnd">
                    <a:solidFill>
                      <a:schemeClr val="accent1"/>
                    </a:solidFill>
                    <a:round/>
                  </a:ln>
                  <a:effectLst/>
                </c:spPr>
                <c:marker>
                  <c:symbol val="none"/>
                </c:marker>
                <c:val>
                  <c:numRef>
                    <c:extLst>
                      <c:ext uri="{02D57815-91ED-43cb-92C2-25804820EDAC}">
                        <c15:fullRef>
                          <c15:sqref>'Met Partner'!$C$45:$C$81</c15:sqref>
                        </c15:fullRef>
                        <c15:formulaRef>
                          <c15:sqref>'Met Partner'!$C$45:$C$79</c15:sqref>
                        </c15:formulaRef>
                      </c:ext>
                    </c:extLst>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val>
                <c:smooth val="0"/>
                <c:extLst>
                  <c:ext xmlns:c16="http://schemas.microsoft.com/office/drawing/2014/chart" uri="{C3380CC4-5D6E-409C-BE32-E72D297353CC}">
                    <c16:uniqueId val="{00000000-1D9B-4717-AAB1-B8B1F3D07891}"/>
                  </c:ext>
                </c:extLst>
              </c15:ser>
            </c15:filteredLineSeries>
          </c:ext>
        </c:extLst>
      </c:lineChart>
      <c:catAx>
        <c:axId val="845200704"/>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GB"/>
                  <a:t>Aantal jaar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General" sourceLinked="0"/>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45201120"/>
        <c:crosses val="autoZero"/>
        <c:auto val="1"/>
        <c:lblAlgn val="ctr"/>
        <c:lblOffset val="100"/>
        <c:noMultiLvlLbl val="0"/>
      </c:catAx>
      <c:valAx>
        <c:axId val="845201120"/>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_ [$€-413]\ * #,##0.00_ ;_ [$€-413]\ * \-#,##0.00_ ;_ [$€-4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452007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image" Target="../media/image2.svg"/></Relationships>
</file>

<file path=xl/drawings/_rels/drawing2.xml.rels><?xml version="1.0" encoding="UTF-8" standalone="yes"?>
<Relationships xmlns="http://schemas.openxmlformats.org/package/2006/relationships"><Relationship Id="rId8" Type="http://schemas.openxmlformats.org/officeDocument/2006/relationships/image" Target="../media/image6.sv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xdr:from>
      <xdr:col>3</xdr:col>
      <xdr:colOff>602848</xdr:colOff>
      <xdr:row>4</xdr:row>
      <xdr:rowOff>81387</xdr:rowOff>
    </xdr:from>
    <xdr:to>
      <xdr:col>5</xdr:col>
      <xdr:colOff>465667</xdr:colOff>
      <xdr:row>21</xdr:row>
      <xdr:rowOff>21167</xdr:rowOff>
    </xdr:to>
    <xdr:graphicFrame macro="">
      <xdr:nvGraphicFramePr>
        <xdr:cNvPr id="3" name="Chart 2">
          <a:extLst>
            <a:ext uri="{FF2B5EF4-FFF2-40B4-BE49-F238E27FC236}">
              <a16:creationId xmlns:a16="http://schemas.microsoft.com/office/drawing/2014/main" id="{AA61B0EA-72F6-4634-819B-CE7B4A7A4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594118</xdr:colOff>
      <xdr:row>4</xdr:row>
      <xdr:rowOff>98096</xdr:rowOff>
    </xdr:from>
    <xdr:to>
      <xdr:col>10</xdr:col>
      <xdr:colOff>550334</xdr:colOff>
      <xdr:row>25</xdr:row>
      <xdr:rowOff>177470</xdr:rowOff>
    </xdr:to>
    <xdr:graphicFrame macro="">
      <xdr:nvGraphicFramePr>
        <xdr:cNvPr id="4" name="Chart 3">
          <a:extLst>
            <a:ext uri="{FF2B5EF4-FFF2-40B4-BE49-F238E27FC236}">
              <a16:creationId xmlns:a16="http://schemas.microsoft.com/office/drawing/2014/main" id="{32C2866F-9060-48F1-8EC8-8A9CF1E77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570696</xdr:colOff>
      <xdr:row>3</xdr:row>
      <xdr:rowOff>16074</xdr:rowOff>
    </xdr:to>
    <xdr:pic>
      <xdr:nvPicPr>
        <xdr:cNvPr id="8" name="Graphic 7" descr="Badge 1 outline">
          <a:extLst>
            <a:ext uri="{FF2B5EF4-FFF2-40B4-BE49-F238E27FC236}">
              <a16:creationId xmlns:a16="http://schemas.microsoft.com/office/drawing/2014/main" id="{6645B3ED-A872-999B-DE2B-B2EAEE8F1D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70696" cy="570694"/>
        </a:xfrm>
        <a:prstGeom prst="rect">
          <a:avLst/>
        </a:prstGeom>
      </xdr:spPr>
    </xdr:pic>
    <xdr:clientData/>
  </xdr:twoCellAnchor>
  <xdr:twoCellAnchor editAs="oneCell">
    <xdr:from>
      <xdr:col>0</xdr:col>
      <xdr:colOff>0</xdr:colOff>
      <xdr:row>5</xdr:row>
      <xdr:rowOff>16377</xdr:rowOff>
    </xdr:from>
    <xdr:to>
      <xdr:col>0</xdr:col>
      <xdr:colOff>602846</xdr:colOff>
      <xdr:row>8</xdr:row>
      <xdr:rowOff>64605</xdr:rowOff>
    </xdr:to>
    <xdr:pic>
      <xdr:nvPicPr>
        <xdr:cNvPr id="10" name="Graphic 9" descr="Badge outline">
          <a:extLst>
            <a:ext uri="{FF2B5EF4-FFF2-40B4-BE49-F238E27FC236}">
              <a16:creationId xmlns:a16="http://schemas.microsoft.com/office/drawing/2014/main" id="{CAF51CD1-E7E3-433B-8DF2-1866E056F7C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929190"/>
          <a:ext cx="602846" cy="595915"/>
        </a:xfrm>
        <a:prstGeom prst="rect">
          <a:avLst/>
        </a:prstGeom>
      </xdr:spPr>
    </xdr:pic>
    <xdr:clientData/>
  </xdr:twoCellAnchor>
  <xdr:twoCellAnchor editAs="oneCell">
    <xdr:from>
      <xdr:col>0</xdr:col>
      <xdr:colOff>0</xdr:colOff>
      <xdr:row>18</xdr:row>
      <xdr:rowOff>2210</xdr:rowOff>
    </xdr:from>
    <xdr:to>
      <xdr:col>0</xdr:col>
      <xdr:colOff>616995</xdr:colOff>
      <xdr:row>21</xdr:row>
      <xdr:rowOff>62273</xdr:rowOff>
    </xdr:to>
    <xdr:pic>
      <xdr:nvPicPr>
        <xdr:cNvPr id="12" name="Graphic 11" descr="Badge 3 outline">
          <a:extLst>
            <a:ext uri="{FF2B5EF4-FFF2-40B4-BE49-F238E27FC236}">
              <a16:creationId xmlns:a16="http://schemas.microsoft.com/office/drawing/2014/main" id="{8AC62223-B002-3C51-8D2B-6510F82C328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3288335"/>
          <a:ext cx="616995" cy="607751"/>
        </a:xfrm>
        <a:prstGeom prst="rect">
          <a:avLst/>
        </a:prstGeom>
      </xdr:spPr>
    </xdr:pic>
    <xdr:clientData/>
  </xdr:twoCellAnchor>
  <xdr:twoCellAnchor>
    <xdr:from>
      <xdr:col>1</xdr:col>
      <xdr:colOff>28223</xdr:colOff>
      <xdr:row>0</xdr:row>
      <xdr:rowOff>87915</xdr:rowOff>
    </xdr:from>
    <xdr:to>
      <xdr:col>1</xdr:col>
      <xdr:colOff>4548188</xdr:colOff>
      <xdr:row>3</xdr:row>
      <xdr:rowOff>163040</xdr:rowOff>
    </xdr:to>
    <xdr:sp macro="" textlink="">
      <xdr:nvSpPr>
        <xdr:cNvPr id="13" name="TextBox 12">
          <a:extLst>
            <a:ext uri="{FF2B5EF4-FFF2-40B4-BE49-F238E27FC236}">
              <a16:creationId xmlns:a16="http://schemas.microsoft.com/office/drawing/2014/main" id="{4C787652-4FBD-1989-9DAB-6E91FDAC5159}"/>
            </a:ext>
          </a:extLst>
        </xdr:cNvPr>
        <xdr:cNvSpPr txBox="1"/>
      </xdr:nvSpPr>
      <xdr:spPr>
        <a:xfrm>
          <a:off x="706128" y="87915"/>
          <a:ext cx="4519965" cy="615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Voor</a:t>
          </a:r>
          <a:r>
            <a:rPr lang="en-GB" sz="1100" baseline="0"/>
            <a:t> de situatie zonder partner*** (zie tabblad toelichting) en zonder kinderen. De draagkrachtvrije voet is dan 100</a:t>
          </a:r>
          <a:r>
            <a:rPr lang="en-GB" sz="1100" b="0" i="0" u="none" strike="noStrike">
              <a:solidFill>
                <a:schemeClr val="dk1"/>
              </a:solidFill>
              <a:effectLst/>
              <a:latin typeface="+mn-lt"/>
              <a:ea typeface="+mn-ea"/>
              <a:cs typeface="+mn-cs"/>
            </a:rPr>
            <a:t>% van het minimumloon (i.p.v. 143% met een partner). Scroll naar beneden voor berekening.</a:t>
          </a:r>
          <a:endParaRPr lang="en-GB" sz="1100"/>
        </a:p>
      </xdr:txBody>
    </xdr:sp>
    <xdr:clientData/>
  </xdr:twoCellAnchor>
  <xdr:twoCellAnchor>
    <xdr:from>
      <xdr:col>1</xdr:col>
      <xdr:colOff>28222</xdr:colOff>
      <xdr:row>4</xdr:row>
      <xdr:rowOff>106244</xdr:rowOff>
    </xdr:from>
    <xdr:to>
      <xdr:col>1</xdr:col>
      <xdr:colOff>4556125</xdr:colOff>
      <xdr:row>10</xdr:row>
      <xdr:rowOff>137297</xdr:rowOff>
    </xdr:to>
    <xdr:sp macro="" textlink="">
      <xdr:nvSpPr>
        <xdr:cNvPr id="14" name="TextBox 13">
          <a:extLst>
            <a:ext uri="{FF2B5EF4-FFF2-40B4-BE49-F238E27FC236}">
              <a16:creationId xmlns:a16="http://schemas.microsoft.com/office/drawing/2014/main" id="{A111BC3A-FF95-4CD5-9A62-56F3FCA2A8D6}"/>
            </a:ext>
          </a:extLst>
        </xdr:cNvPr>
        <xdr:cNvSpPr txBox="1"/>
      </xdr:nvSpPr>
      <xdr:spPr>
        <a:xfrm>
          <a:off x="706127" y="827055"/>
          <a:ext cx="4527903" cy="11122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Voer</a:t>
          </a:r>
          <a:r>
            <a:rPr lang="en-GB" sz="1100" baseline="0"/>
            <a:t> je studieschuld in, kies een rentepercentage (1% rente = 1,01) en je jaarinkomen. </a:t>
          </a:r>
        </a:p>
        <a:p>
          <a:endParaRPr lang="en-GB" sz="1100" baseline="0"/>
        </a:p>
        <a:p>
          <a:r>
            <a:rPr lang="en-GB" sz="1100" i="1" baseline="0"/>
            <a:t>Optioneel</a:t>
          </a:r>
          <a:r>
            <a:rPr lang="en-GB" sz="1100" baseline="0"/>
            <a:t>: pas je groeifactor van jouw inkomen en het minimumloon aan. Sinds 1987 zijn de CAO-uurlonen gemiddeld 2,25% gestegen**. </a:t>
          </a:r>
        </a:p>
        <a:p>
          <a:br>
            <a:rPr lang="en-GB" sz="1100" baseline="0"/>
          </a:br>
          <a:br>
            <a:rPr lang="en-GB" sz="1100" baseline="0"/>
          </a:br>
          <a:endParaRPr lang="en-GB" sz="1100"/>
        </a:p>
      </xdr:txBody>
    </xdr:sp>
    <xdr:clientData/>
  </xdr:twoCellAnchor>
  <xdr:twoCellAnchor>
    <xdr:from>
      <xdr:col>2</xdr:col>
      <xdr:colOff>160759</xdr:colOff>
      <xdr:row>5</xdr:row>
      <xdr:rowOff>32152</xdr:rowOff>
    </xdr:from>
    <xdr:to>
      <xdr:col>2</xdr:col>
      <xdr:colOff>675191</xdr:colOff>
      <xdr:row>9</xdr:row>
      <xdr:rowOff>64302</xdr:rowOff>
    </xdr:to>
    <xdr:sp macro="" textlink="">
      <xdr:nvSpPr>
        <xdr:cNvPr id="15" name="Arrow: Bent-Up 14">
          <a:extLst>
            <a:ext uri="{FF2B5EF4-FFF2-40B4-BE49-F238E27FC236}">
              <a16:creationId xmlns:a16="http://schemas.microsoft.com/office/drawing/2014/main" id="{D4CCC506-757D-76FE-A69D-60D9E9C8EFD8}"/>
            </a:ext>
          </a:extLst>
        </xdr:cNvPr>
        <xdr:cNvSpPr/>
      </xdr:nvSpPr>
      <xdr:spPr>
        <a:xfrm rot="10800000" flipH="1">
          <a:off x="4252088" y="956519"/>
          <a:ext cx="514432" cy="771644"/>
        </a:xfrm>
        <a:prstGeom prst="bentUpArrow">
          <a:avLst>
            <a:gd name="adj1" fmla="val 25000"/>
            <a:gd name="adj2" fmla="val 28226"/>
            <a:gd name="adj3" fmla="val 25000"/>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28929</xdr:colOff>
      <xdr:row>16</xdr:row>
      <xdr:rowOff>79375</xdr:rowOff>
    </xdr:from>
    <xdr:to>
      <xdr:col>1</xdr:col>
      <xdr:colOff>4500563</xdr:colOff>
      <xdr:row>23</xdr:row>
      <xdr:rowOff>150812</xdr:rowOff>
    </xdr:to>
    <xdr:sp macro="" textlink="">
      <xdr:nvSpPr>
        <xdr:cNvPr id="16" name="TextBox 15">
          <a:extLst>
            <a:ext uri="{FF2B5EF4-FFF2-40B4-BE49-F238E27FC236}">
              <a16:creationId xmlns:a16="http://schemas.microsoft.com/office/drawing/2014/main" id="{E3AC367E-3870-4C3D-879A-3611943BB954}"/>
            </a:ext>
          </a:extLst>
        </xdr:cNvPr>
        <xdr:cNvSpPr txBox="1"/>
      </xdr:nvSpPr>
      <xdr:spPr>
        <a:xfrm>
          <a:off x="711554" y="3000375"/>
          <a:ext cx="4471634" cy="134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De verplichte betalingen kunnen te weinig zijn om de studieschuld af te betalen. De restschuld wordt kwijtgescholden. Zelfs dan kan je nog steeds méér hebben betaald dan je oorspronkelijke lening, door de bijkomende rentekosten. Als je minder terugbetaalt dan je </a:t>
          </a:r>
          <a:r>
            <a:rPr lang="en-GB" sz="1100" u="sng" baseline="0"/>
            <a:t>oorspronkelijke</a:t>
          </a:r>
          <a:r>
            <a:rPr lang="en-GB" sz="1100" baseline="0"/>
            <a:t> lening, kan je dat verschil zien als een gekregen 'basisbeurs'. De oude basisbeurs zou over de periode 2016-2020 opgeteld en gecorrigeerd voor inflatie €18 217 zijn. Daarvan wordt een percentage berekend. </a:t>
          </a:r>
          <a:br>
            <a:rPr lang="en-GB" sz="1100" baseline="0"/>
          </a:br>
          <a:br>
            <a:rPr lang="en-GB" sz="1100" baseline="0"/>
          </a:b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517406</xdr:colOff>
      <xdr:row>3</xdr:row>
      <xdr:rowOff>119061</xdr:rowOff>
    </xdr:from>
    <xdr:to>
      <xdr:col>5</xdr:col>
      <xdr:colOff>476250</xdr:colOff>
      <xdr:row>21</xdr:row>
      <xdr:rowOff>28103</xdr:rowOff>
    </xdr:to>
    <xdr:graphicFrame macro="">
      <xdr:nvGraphicFramePr>
        <xdr:cNvPr id="6" name="Chart 5">
          <a:extLst>
            <a:ext uri="{FF2B5EF4-FFF2-40B4-BE49-F238E27FC236}">
              <a16:creationId xmlns:a16="http://schemas.microsoft.com/office/drawing/2014/main" id="{2077A885-3CC0-C8EF-A5F6-E79780C875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611188</xdr:colOff>
      <xdr:row>3</xdr:row>
      <xdr:rowOff>134937</xdr:rowOff>
    </xdr:from>
    <xdr:to>
      <xdr:col>10</xdr:col>
      <xdr:colOff>547688</xdr:colOff>
      <xdr:row>23</xdr:row>
      <xdr:rowOff>111125</xdr:rowOff>
    </xdr:to>
    <xdr:graphicFrame macro="">
      <xdr:nvGraphicFramePr>
        <xdr:cNvPr id="7" name="Chart 6">
          <a:extLst>
            <a:ext uri="{FF2B5EF4-FFF2-40B4-BE49-F238E27FC236}">
              <a16:creationId xmlns:a16="http://schemas.microsoft.com/office/drawing/2014/main" id="{9C5A3819-DFB4-90B0-C9FE-A6F7B0C90C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570696</xdr:colOff>
      <xdr:row>3</xdr:row>
      <xdr:rowOff>23154</xdr:rowOff>
    </xdr:to>
    <xdr:pic>
      <xdr:nvPicPr>
        <xdr:cNvPr id="8" name="Graphic 7" descr="Badge 1 outline">
          <a:extLst>
            <a:ext uri="{FF2B5EF4-FFF2-40B4-BE49-F238E27FC236}">
              <a16:creationId xmlns:a16="http://schemas.microsoft.com/office/drawing/2014/main" id="{44AABB6E-DD40-4098-BAA3-D29E72A03C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70696" cy="563762"/>
        </a:xfrm>
        <a:prstGeom prst="rect">
          <a:avLst/>
        </a:prstGeom>
      </xdr:spPr>
    </xdr:pic>
    <xdr:clientData/>
  </xdr:twoCellAnchor>
  <xdr:twoCellAnchor editAs="oneCell">
    <xdr:from>
      <xdr:col>0</xdr:col>
      <xdr:colOff>0</xdr:colOff>
      <xdr:row>5</xdr:row>
      <xdr:rowOff>28176</xdr:rowOff>
    </xdr:from>
    <xdr:to>
      <xdr:col>0</xdr:col>
      <xdr:colOff>602846</xdr:colOff>
      <xdr:row>8</xdr:row>
      <xdr:rowOff>83483</xdr:rowOff>
    </xdr:to>
    <xdr:pic>
      <xdr:nvPicPr>
        <xdr:cNvPr id="9" name="Graphic 8" descr="Badge outline">
          <a:extLst>
            <a:ext uri="{FF2B5EF4-FFF2-40B4-BE49-F238E27FC236}">
              <a16:creationId xmlns:a16="http://schemas.microsoft.com/office/drawing/2014/main" id="{FCFB6E21-D82F-4D61-947C-4D044483196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929190"/>
          <a:ext cx="602846" cy="595915"/>
        </a:xfrm>
        <a:prstGeom prst="rect">
          <a:avLst/>
        </a:prstGeom>
      </xdr:spPr>
    </xdr:pic>
    <xdr:clientData/>
  </xdr:twoCellAnchor>
  <xdr:twoCellAnchor editAs="oneCell">
    <xdr:from>
      <xdr:col>0</xdr:col>
      <xdr:colOff>0</xdr:colOff>
      <xdr:row>18</xdr:row>
      <xdr:rowOff>44686</xdr:rowOff>
    </xdr:from>
    <xdr:to>
      <xdr:col>0</xdr:col>
      <xdr:colOff>616995</xdr:colOff>
      <xdr:row>21</xdr:row>
      <xdr:rowOff>111829</xdr:rowOff>
    </xdr:to>
    <xdr:pic>
      <xdr:nvPicPr>
        <xdr:cNvPr id="10" name="Graphic 9" descr="Badge 3 outline">
          <a:extLst>
            <a:ext uri="{FF2B5EF4-FFF2-40B4-BE49-F238E27FC236}">
              <a16:creationId xmlns:a16="http://schemas.microsoft.com/office/drawing/2014/main" id="{BC89D2BF-0E9E-4D54-A01D-38669AFEF6F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3288335"/>
          <a:ext cx="616995" cy="607751"/>
        </a:xfrm>
        <a:prstGeom prst="rect">
          <a:avLst/>
        </a:prstGeom>
      </xdr:spPr>
    </xdr:pic>
    <xdr:clientData/>
  </xdr:twoCellAnchor>
  <xdr:twoCellAnchor>
    <xdr:from>
      <xdr:col>1</xdr:col>
      <xdr:colOff>32944</xdr:colOff>
      <xdr:row>0</xdr:row>
      <xdr:rowOff>55563</xdr:rowOff>
    </xdr:from>
    <xdr:to>
      <xdr:col>1</xdr:col>
      <xdr:colOff>4429126</xdr:colOff>
      <xdr:row>3</xdr:row>
      <xdr:rowOff>134936</xdr:rowOff>
    </xdr:to>
    <xdr:sp macro="" textlink="">
      <xdr:nvSpPr>
        <xdr:cNvPr id="11" name="TextBox 10">
          <a:extLst>
            <a:ext uri="{FF2B5EF4-FFF2-40B4-BE49-F238E27FC236}">
              <a16:creationId xmlns:a16="http://schemas.microsoft.com/office/drawing/2014/main" id="{4E9E5C44-6755-4E3A-AA57-7AAE4C90ECA9}"/>
            </a:ext>
          </a:extLst>
        </xdr:cNvPr>
        <xdr:cNvSpPr txBox="1"/>
      </xdr:nvSpPr>
      <xdr:spPr>
        <a:xfrm>
          <a:off x="715569" y="55563"/>
          <a:ext cx="4396182" cy="627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Voor</a:t>
          </a:r>
          <a:r>
            <a:rPr lang="en-GB" sz="1100" baseline="0"/>
            <a:t> de situatie met een partner***, of met kinderen. De draagkrachtvrije voet is dan 143</a:t>
          </a:r>
          <a:r>
            <a:rPr lang="en-GB" sz="1100" b="0" i="0" u="none" strike="noStrike">
              <a:solidFill>
                <a:schemeClr val="dk1"/>
              </a:solidFill>
              <a:effectLst/>
              <a:latin typeface="+mn-lt"/>
              <a:ea typeface="+mn-ea"/>
              <a:cs typeface="+mn-cs"/>
            </a:rPr>
            <a:t>% van het minimumloon (i.p.v. 100%). Scroll</a:t>
          </a:r>
          <a:r>
            <a:rPr lang="en-GB" sz="1100" b="0" i="0" u="none" strike="noStrike" baseline="0">
              <a:solidFill>
                <a:schemeClr val="dk1"/>
              </a:solidFill>
              <a:effectLst/>
              <a:latin typeface="+mn-lt"/>
              <a:ea typeface="+mn-ea"/>
              <a:cs typeface="+mn-cs"/>
            </a:rPr>
            <a:t> naar beneden voor berekening.</a:t>
          </a:r>
          <a:endParaRPr lang="en-GB" sz="1100"/>
        </a:p>
      </xdr:txBody>
    </xdr:sp>
    <xdr:clientData/>
  </xdr:twoCellAnchor>
  <xdr:twoCellAnchor>
    <xdr:from>
      <xdr:col>1</xdr:col>
      <xdr:colOff>32942</xdr:colOff>
      <xdr:row>4</xdr:row>
      <xdr:rowOff>60980</xdr:rowOff>
    </xdr:from>
    <xdr:to>
      <xdr:col>1</xdr:col>
      <xdr:colOff>4437063</xdr:colOff>
      <xdr:row>10</xdr:row>
      <xdr:rowOff>110910</xdr:rowOff>
    </xdr:to>
    <xdr:sp macro="" textlink="">
      <xdr:nvSpPr>
        <xdr:cNvPr id="12" name="TextBox 11">
          <a:extLst>
            <a:ext uri="{FF2B5EF4-FFF2-40B4-BE49-F238E27FC236}">
              <a16:creationId xmlns:a16="http://schemas.microsoft.com/office/drawing/2014/main" id="{05EFAA7E-82A2-4C77-8E29-66369F894729}"/>
            </a:ext>
          </a:extLst>
        </xdr:cNvPr>
        <xdr:cNvSpPr txBox="1"/>
      </xdr:nvSpPr>
      <xdr:spPr>
        <a:xfrm>
          <a:off x="715567" y="791230"/>
          <a:ext cx="4404121" cy="1145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Voer</a:t>
          </a:r>
          <a:r>
            <a:rPr lang="en-GB" sz="1100" baseline="0"/>
            <a:t> je studieschuld in, kies een rentepercentage (2,5% rente = 1,025) en je jaarinkomen. </a:t>
          </a:r>
        </a:p>
        <a:p>
          <a:endParaRPr lang="en-GB" sz="1100" baseline="0"/>
        </a:p>
        <a:p>
          <a:r>
            <a:rPr lang="en-GB" sz="1100" i="1" baseline="0"/>
            <a:t>Optioneel</a:t>
          </a:r>
          <a:r>
            <a:rPr lang="en-GB" sz="1100" baseline="0"/>
            <a:t>: pas je groeifactor van jouw inkomen en het minimumloon aan. Sinds 1987 zijn de CAO-uurlonen gemiddeld 2,25% gestegen**. </a:t>
          </a:r>
        </a:p>
        <a:p>
          <a:br>
            <a:rPr lang="en-GB" sz="1100" baseline="0"/>
          </a:br>
          <a:br>
            <a:rPr lang="en-GB" sz="1100" baseline="0"/>
          </a:br>
          <a:endParaRPr lang="en-GB" sz="1100"/>
        </a:p>
      </xdr:txBody>
    </xdr:sp>
    <xdr:clientData/>
  </xdr:twoCellAnchor>
  <xdr:twoCellAnchor>
    <xdr:from>
      <xdr:col>0</xdr:col>
      <xdr:colOff>660068</xdr:colOff>
      <xdr:row>16</xdr:row>
      <xdr:rowOff>82808</xdr:rowOff>
    </xdr:from>
    <xdr:to>
      <xdr:col>1</xdr:col>
      <xdr:colOff>4437063</xdr:colOff>
      <xdr:row>23</xdr:row>
      <xdr:rowOff>170764</xdr:rowOff>
    </xdr:to>
    <xdr:sp macro="" textlink="">
      <xdr:nvSpPr>
        <xdr:cNvPr id="13" name="TextBox 12">
          <a:extLst>
            <a:ext uri="{FF2B5EF4-FFF2-40B4-BE49-F238E27FC236}">
              <a16:creationId xmlns:a16="http://schemas.microsoft.com/office/drawing/2014/main" id="{22E7F4F4-458E-463C-81A3-2D40A569AE97}"/>
            </a:ext>
          </a:extLst>
        </xdr:cNvPr>
        <xdr:cNvSpPr txBox="1"/>
      </xdr:nvSpPr>
      <xdr:spPr>
        <a:xfrm>
          <a:off x="660068" y="3003808"/>
          <a:ext cx="4459620" cy="1365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aseline="0"/>
            <a:t>De verplichte betalingen kunnen te weinig zijn om de studieschuld af te betalen. De restschuld wordt kwijtgescholden. Zelfs dan kan je nog steeds méér hebben betaald dan je oorspronkelijke lening, door de bijkomende rentekosten. Als je minder terugbetaalt dan je </a:t>
          </a:r>
          <a:r>
            <a:rPr lang="en-GB" sz="1100" u="sng" baseline="0"/>
            <a:t>oorspronkelijke</a:t>
          </a:r>
          <a:r>
            <a:rPr lang="en-GB" sz="1100" baseline="0"/>
            <a:t> lening, kan je dat verschil zien als een gekregen 'basisbeurs'. De oude basisbeurs zou over de periode 2016-2020 opgeteld en gecorrigeerd voor inflatie €18 217 zijn. Daarvan wordt een percentage berekend. </a:t>
          </a:r>
          <a:br>
            <a:rPr lang="en-GB" sz="1100" baseline="0"/>
          </a:br>
          <a:br>
            <a:rPr lang="en-GB" sz="1100" baseline="0"/>
          </a:br>
          <a:endParaRPr lang="en-GB" sz="1100"/>
        </a:p>
      </xdr:txBody>
    </xdr:sp>
    <xdr:clientData/>
  </xdr:twoCellAnchor>
  <xdr:twoCellAnchor>
    <xdr:from>
      <xdr:col>2</xdr:col>
      <xdr:colOff>134937</xdr:colOff>
      <xdr:row>5</xdr:row>
      <xdr:rowOff>55563</xdr:rowOff>
    </xdr:from>
    <xdr:to>
      <xdr:col>2</xdr:col>
      <xdr:colOff>649369</xdr:colOff>
      <xdr:row>9</xdr:row>
      <xdr:rowOff>87713</xdr:rowOff>
    </xdr:to>
    <xdr:sp macro="" textlink="">
      <xdr:nvSpPr>
        <xdr:cNvPr id="14" name="Arrow: Bent-Up 13">
          <a:extLst>
            <a:ext uri="{FF2B5EF4-FFF2-40B4-BE49-F238E27FC236}">
              <a16:creationId xmlns:a16="http://schemas.microsoft.com/office/drawing/2014/main" id="{BCB501C5-A18A-4263-8AE8-8C10928A3A9F}"/>
            </a:ext>
          </a:extLst>
        </xdr:cNvPr>
        <xdr:cNvSpPr/>
      </xdr:nvSpPr>
      <xdr:spPr>
        <a:xfrm rot="10800000" flipH="1">
          <a:off x="5405437" y="968376"/>
          <a:ext cx="514432" cy="762400"/>
        </a:xfrm>
        <a:prstGeom prst="bentUpArrow">
          <a:avLst>
            <a:gd name="adj1" fmla="val 25000"/>
            <a:gd name="adj2" fmla="val 28226"/>
            <a:gd name="adj3" fmla="val 25000"/>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0</xdr:row>
      <xdr:rowOff>19050</xdr:rowOff>
    </xdr:from>
    <xdr:to>
      <xdr:col>14</xdr:col>
      <xdr:colOff>476250</xdr:colOff>
      <xdr:row>1</xdr:row>
      <xdr:rowOff>1136650</xdr:rowOff>
    </xdr:to>
    <xdr:sp macro="" textlink="">
      <xdr:nvSpPr>
        <xdr:cNvPr id="2" name="TextBox 1">
          <a:extLst>
            <a:ext uri="{FF2B5EF4-FFF2-40B4-BE49-F238E27FC236}">
              <a16:creationId xmlns:a16="http://schemas.microsoft.com/office/drawing/2014/main" id="{C28BF2EB-169A-A26C-0B6D-AAF8BC2D403B}"/>
            </a:ext>
          </a:extLst>
        </xdr:cNvPr>
        <xdr:cNvSpPr txBox="1"/>
      </xdr:nvSpPr>
      <xdr:spPr>
        <a:xfrm>
          <a:off x="25400" y="19050"/>
          <a:ext cx="898525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Tip voor een levensloop</a:t>
          </a:r>
          <a:r>
            <a:rPr lang="en-GB" sz="1100" baseline="0"/>
            <a:t> zonder partner in de eerste 10 jaar, maar met partner de laatste 25 jaar</a:t>
          </a:r>
          <a:r>
            <a:rPr lang="en-GB" sz="1100"/>
            <a:t>: </a:t>
          </a:r>
        </a:p>
        <a:p>
          <a:r>
            <a:rPr lang="en-GB" sz="1100"/>
            <a:t>Eerst</a:t>
          </a:r>
          <a:r>
            <a:rPr lang="en-GB" sz="1100" baseline="0"/>
            <a:t> in de tab </a:t>
          </a:r>
          <a:r>
            <a:rPr lang="en-GB" sz="1100" i="1" baseline="0"/>
            <a:t>Zonder Partner</a:t>
          </a:r>
          <a:r>
            <a:rPr lang="en-GB" sz="1100" i="0" baseline="0"/>
            <a:t>: </a:t>
          </a:r>
          <a:r>
            <a:rPr lang="en-GB" sz="1100"/>
            <a:t>kijk naar het schuldverloop in de eerste 10 jaar. Lees in de grafiek de resterende schuld en totale betaling af na 10 jaar. </a:t>
          </a:r>
          <a:br>
            <a:rPr lang="en-GB" sz="1100"/>
          </a:br>
          <a:endParaRPr lang="en-GB" sz="1100"/>
        </a:p>
        <a:p>
          <a:r>
            <a:rPr lang="en-GB" sz="1100"/>
            <a:t>Switch dan naar de tab </a:t>
          </a:r>
          <a:r>
            <a:rPr lang="en-GB" sz="1100" i="1"/>
            <a:t>Met</a:t>
          </a:r>
          <a:r>
            <a:rPr lang="en-GB" sz="1100" i="1" baseline="0"/>
            <a:t> Partner</a:t>
          </a:r>
          <a:r>
            <a:rPr lang="en-GB" sz="1100"/>
            <a:t>.</a:t>
          </a:r>
          <a:r>
            <a:rPr lang="en-GB" sz="1100" baseline="0"/>
            <a:t> Voer daar het inkomen in dat je na 10 jaar samen denkt te hebben, en het resterende schuldniveau na 10 jaar. Lees vervolgens de totale betalingen af in deze grafiek na 25 jaar. Tel de totale betalingen na 10 jaar van de tab </a:t>
          </a:r>
          <a:r>
            <a:rPr lang="en-GB" sz="1100" i="1" baseline="0"/>
            <a:t>Zonder Partner</a:t>
          </a:r>
          <a:r>
            <a:rPr lang="en-GB" sz="1100" i="0" baseline="0"/>
            <a:t> erbij op, en je weet wat je in totaal over 35 jaar moet afdragen. Vergelijk dit bedrag met je oorspronkelijk geleende bedrag. Is je oorspronkelijk geleende bedrag hoger dan je aflossing, dan krijg je toch een soort basisbeurs.</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0A140-C9BE-470C-8AA8-6062329A4F5E}">
  <dimension ref="B6:S79"/>
  <sheetViews>
    <sheetView showGridLines="0" zoomScale="70" zoomScaleNormal="70" workbookViewId="0">
      <selection activeCell="B29" sqref="B29"/>
    </sheetView>
  </sheetViews>
  <sheetFormatPr defaultRowHeight="14.4" x14ac:dyDescent="0.3"/>
  <cols>
    <col min="1" max="1" width="9.77734375" customWidth="1"/>
    <col min="2" max="2" width="66.21875" customWidth="1"/>
    <col min="3" max="3" width="13" customWidth="1"/>
    <col min="4" max="4" width="12.6640625" customWidth="1"/>
    <col min="5" max="5" width="33.5546875" customWidth="1"/>
    <col min="6" max="6" width="22.109375" customWidth="1"/>
    <col min="7" max="7" width="13.77734375" customWidth="1"/>
    <col min="8" max="8" width="12.6640625" customWidth="1"/>
    <col min="13" max="13" width="11.21875" bestFit="1" customWidth="1"/>
    <col min="15" max="15" width="11.21875" bestFit="1" customWidth="1"/>
    <col min="16" max="16" width="12.21875" customWidth="1"/>
    <col min="18" max="19" width="11.21875" bestFit="1" customWidth="1"/>
  </cols>
  <sheetData>
    <row r="6" spans="2:19" x14ac:dyDescent="0.3">
      <c r="R6" s="5" t="s">
        <v>23</v>
      </c>
      <c r="S6" s="8" t="s">
        <v>13</v>
      </c>
    </row>
    <row r="7" spans="2:19" x14ac:dyDescent="0.3">
      <c r="R7" s="6" t="str">
        <f>C29</f>
        <v>0</v>
      </c>
      <c r="S7" s="7">
        <v>18217</v>
      </c>
    </row>
    <row r="11" spans="2:19" x14ac:dyDescent="0.3">
      <c r="C11" s="1" t="s">
        <v>6</v>
      </c>
      <c r="F11" s="1"/>
      <c r="G11" s="1"/>
      <c r="H11" s="1"/>
    </row>
    <row r="12" spans="2:19" x14ac:dyDescent="0.3">
      <c r="B12" t="s">
        <v>11</v>
      </c>
      <c r="C12" s="9">
        <v>50000</v>
      </c>
    </row>
    <row r="13" spans="2:19" x14ac:dyDescent="0.3">
      <c r="B13" t="s">
        <v>21</v>
      </c>
      <c r="C13" s="10">
        <v>1.0256000000000001</v>
      </c>
    </row>
    <row r="14" spans="2:19" x14ac:dyDescent="0.3">
      <c r="B14" t="s">
        <v>30</v>
      </c>
      <c r="C14" s="9">
        <v>41000</v>
      </c>
    </row>
    <row r="15" spans="2:19" x14ac:dyDescent="0.3">
      <c r="B15" t="s">
        <v>15</v>
      </c>
      <c r="C15" s="11">
        <v>1.04</v>
      </c>
    </row>
    <row r="16" spans="2:19" x14ac:dyDescent="0.3">
      <c r="B16" t="s">
        <v>2</v>
      </c>
      <c r="C16" s="11">
        <v>1.02</v>
      </c>
    </row>
    <row r="24" spans="2:3" x14ac:dyDescent="0.3">
      <c r="C24" s="1" t="s">
        <v>7</v>
      </c>
    </row>
    <row r="25" spans="2:3" x14ac:dyDescent="0.3">
      <c r="B25" t="s">
        <v>28</v>
      </c>
      <c r="C25" s="12" t="str">
        <f>IF(D79&gt;0, "NEE", "JA")</f>
        <v>NEE</v>
      </c>
    </row>
    <row r="26" spans="2:3" x14ac:dyDescent="0.3">
      <c r="B26" t="s">
        <v>27</v>
      </c>
      <c r="C26" s="17">
        <f>C12</f>
        <v>50000</v>
      </c>
    </row>
    <row r="27" spans="2:3" x14ac:dyDescent="0.3">
      <c r="B27" t="s">
        <v>19</v>
      </c>
      <c r="C27" s="13">
        <f>E79</f>
        <v>82639.102499642482</v>
      </c>
    </row>
    <row r="28" spans="2:3" x14ac:dyDescent="0.3">
      <c r="B28" t="s">
        <v>17</v>
      </c>
      <c r="C28" s="13">
        <f>D79</f>
        <v>5485.526037490542</v>
      </c>
    </row>
    <row r="29" spans="2:3" x14ac:dyDescent="0.3">
      <c r="B29" t="s">
        <v>10</v>
      </c>
      <c r="C29" s="16" t="str">
        <f>IF(C12-E79&gt;0, C12-E79, "0")</f>
        <v>0</v>
      </c>
    </row>
    <row r="30" spans="2:3" ht="21" x14ac:dyDescent="0.4">
      <c r="B30" s="14" t="s">
        <v>8</v>
      </c>
      <c r="C30" s="15">
        <f>C29/18217.47</f>
        <v>0</v>
      </c>
    </row>
    <row r="42" spans="3:6" x14ac:dyDescent="0.3">
      <c r="C42" s="1" t="s">
        <v>1</v>
      </c>
      <c r="D42" s="1" t="s">
        <v>0</v>
      </c>
      <c r="E42" s="1" t="s">
        <v>20</v>
      </c>
      <c r="F42" s="1" t="s">
        <v>12</v>
      </c>
    </row>
    <row r="43" spans="3:6" x14ac:dyDescent="0.3">
      <c r="C43">
        <v>1</v>
      </c>
      <c r="D43" s="2">
        <f>C12*C13-((C14*C15^C43-(1756*12*1)*C16^C43)*0.04)</f>
        <v>50434.137600000002</v>
      </c>
      <c r="E43" s="2">
        <f>IF(D43&gt;((C14*C15^C43-(1756*12*1)*C16^C43)*0.04), ((C14*C15^C43-(1756*12*1)*C16^C43)*0.04), D43)</f>
        <v>845.86240000000009</v>
      </c>
      <c r="F43" s="2">
        <f>E43</f>
        <v>845.86240000000009</v>
      </c>
    </row>
    <row r="44" spans="3:6" x14ac:dyDescent="0.3">
      <c r="C44">
        <v>2</v>
      </c>
      <c r="D44" s="2">
        <f>IF(D43*C13-((C14*C15^C44-(1756*12*1)*C16^C44)*0.04)&gt;0, D43*C13-((C14*C15^C44-(1756*12*1)*C16^C44)*0.04), 0)</f>
        <v>50828.35987456001</v>
      </c>
      <c r="E44" s="2">
        <f>IF(D44&gt;((C14*C15^C44-(1756*12*1)*C16^C44)*0.04), ((C14*C15^C44-(1756*12*1)*C16^C44)*0.04), D44)</f>
        <v>896.89164800000026</v>
      </c>
      <c r="F44" s="2">
        <f t="shared" ref="F44:F50" si="0">F43+E44</f>
        <v>1742.7540480000002</v>
      </c>
    </row>
    <row r="45" spans="3:6" x14ac:dyDescent="0.3">
      <c r="C45">
        <v>3</v>
      </c>
      <c r="D45" s="2">
        <f>IF(D44*C13-((C14*C15^C45-(1756*12*1)*C16^C45)*0.04)&gt;0, D44*C13-((C14*C15^C45-(1756*12*1)*C16^C45)*0.04), 0)</f>
        <v>51179.259926388746</v>
      </c>
      <c r="E45" s="3">
        <f>IF(D45&gt;((C14*C15^C45-(1756*12*1)*C16^C45)*0.04), ((C14*C15^C45-(1756*12*1)*C16^C45)*0.04), D45)</f>
        <v>950.30596096000045</v>
      </c>
      <c r="F45" s="2">
        <f t="shared" si="0"/>
        <v>2693.0600089600007</v>
      </c>
    </row>
    <row r="46" spans="3:6" x14ac:dyDescent="0.3">
      <c r="C46">
        <v>4</v>
      </c>
      <c r="D46" s="2">
        <f>IF(D45*C13-((C14*C15^C46-(1756*12*1)*C16^C46)*0.04)&gt;0, D45*C13-((C14*C15^C46-(1756*12*1)*C16^C46)*0.04), 0)</f>
        <v>51483.241361125096</v>
      </c>
      <c r="E46" s="3">
        <f>IF(D46&gt;((C14*C15^C46-(1756*12*1)*C16^C46)*0.04), ((C14*C15^C46-(1756*12*1)*C16^C46)*0.04), D46)</f>
        <v>1006.2076193792003</v>
      </c>
      <c r="F46" s="2">
        <f t="shared" si="0"/>
        <v>3699.2676283392011</v>
      </c>
    </row>
    <row r="47" spans="3:6" x14ac:dyDescent="0.3">
      <c r="C47">
        <v>5</v>
      </c>
      <c r="D47" s="2">
        <f>IF(D46*C13-((C14*C15^C47-(1756*12*1)*C16^C47)*0.04)&gt;0, D46*C13-((C14*C15^C47-(1756*12*1)*C16^C47)*0.04), 0)</f>
        <v>51736.50920743512</v>
      </c>
      <c r="E47" s="3">
        <f>IF(D47&gt;((C14*C15^C47-(1756*12*1)*C16^C47)*0.04), ((C14*C15^C47-(1756*12*1)*C16^C47)*0.04), D47)</f>
        <v>1064.7031325347848</v>
      </c>
      <c r="F47" s="2">
        <f t="shared" si="0"/>
        <v>4763.9707608739864</v>
      </c>
    </row>
    <row r="48" spans="3:6" x14ac:dyDescent="0.3">
      <c r="C48">
        <v>6</v>
      </c>
      <c r="D48" s="2">
        <f>IF(D47*C13-((C14*C15^C48-(1756*12*1)*C16^C48)*0.04)&gt;0, D47*C13-((C14*C15^C48-(1756*12*1)*C16^C48)*0.04), 0)</f>
        <v>51935.06043276126</v>
      </c>
      <c r="E48" s="3">
        <f>IF(D48&gt;((C14*C15^C48-(1756*12*1)*C16^C48)*0.04), ((C14*C15^C48-(1756*12*1)*C16^C48)*0.04), D48)</f>
        <v>1125.9034103842005</v>
      </c>
      <c r="F48" s="2">
        <f t="shared" si="0"/>
        <v>5889.8741712581868</v>
      </c>
    </row>
    <row r="49" spans="3:6" x14ac:dyDescent="0.3">
      <c r="C49">
        <v>7</v>
      </c>
      <c r="D49" s="2">
        <f>IF(D48*C13-((C14*C15^C49-(1756*12*1)*C16^C49)*0.04)&gt;0, D48*C13-((C14*C15^C49-(1756*12*1)*C16^C49)*0.04), 0)</f>
        <v>52074.674037441393</v>
      </c>
      <c r="E49" s="3">
        <f>IF(D49&gt;((C14*C15^C49-(1756*12*1)*C16^C49)*0.04), ((C14*C15^C49-(1756*12*1)*C16^C49)*0.04), D49)</f>
        <v>1189.923942398553</v>
      </c>
      <c r="F49" s="2">
        <f t="shared" si="0"/>
        <v>7079.7981136567396</v>
      </c>
    </row>
    <row r="50" spans="3:6" x14ac:dyDescent="0.3">
      <c r="C50">
        <v>8</v>
      </c>
      <c r="D50" s="2">
        <f>IF(D49*C13-((C14*C15^C50-(1756*12*1)*C16^C50)*0.04)&gt;0, D49*C13-((C14*C15^C50-(1756*12*1)*C16^C50)*0.04), 0)</f>
        <v>52150.900709194437</v>
      </c>
      <c r="E50" s="3">
        <f>IF(D50&gt;((C14*C15^C50-(1756*12*1)*C16^C50)*0.04), ((C14*C15^C50-(1756*12*1)*C16^C50)*0.04), D50)</f>
        <v>1256.8849836054599</v>
      </c>
      <c r="F50" s="2">
        <f t="shared" si="0"/>
        <v>8336.6830972621992</v>
      </c>
    </row>
    <row r="51" spans="3:6" x14ac:dyDescent="0.3">
      <c r="C51">
        <v>9</v>
      </c>
      <c r="D51" s="2">
        <f>IF(D50*C13-((C14*C15^C51-(1756*12*1)*C16^C51)*0.04)&gt;0, D50*C13-((C14*C15^C51-(1756*12*1)*C16^C51)*0.04), 0)</f>
        <v>52159.052019218951</v>
      </c>
      <c r="E51" s="3">
        <f>IF(D51&gt;((C14*C15^C51-(1756*12*1)*C16^C51)*0.04), ((C14*C15^C51-(1756*12*1)*C16^C51)*0.04), D51)</f>
        <v>1326.9117481308622</v>
      </c>
      <c r="F51" s="2">
        <f t="shared" ref="F51:F77" si="1">F50+E51</f>
        <v>9663.5948453930614</v>
      </c>
    </row>
    <row r="52" spans="3:6" x14ac:dyDescent="0.3">
      <c r="C52">
        <v>10</v>
      </c>
      <c r="D52" s="2">
        <f>IF(D51*C13-((C14*C15^C52-(1756*12*1)*C16^C52)*0.04)&gt;0, D51*C13-((C14*C15^C52-(1756*12*1)*C16^C52)*0.04), 0)</f>
        <v>52094.189140370057</v>
      </c>
      <c r="E52" s="3">
        <f>IF(D52&gt;((C14*C15^C52-(1756*12*1)*C16^C52)*0.04), ((C14*C15^C52-(1756*12*1)*C16^C52)*0.04), D52)</f>
        <v>1400.1346105409041</v>
      </c>
      <c r="F52" s="2">
        <f t="shared" si="1"/>
        <v>11063.729455933966</v>
      </c>
    </row>
    <row r="53" spans="3:6" x14ac:dyDescent="0.3">
      <c r="C53">
        <v>11</v>
      </c>
      <c r="D53" s="2">
        <f>IF(D52*C13-((C14*C15^C53-(1756*12*1)*C16^C53)*0.04)&gt;0, D52*C13-((C14*C15^C53-(1756*12*1)*C16^C53)*0.04), 0)</f>
        <v>51951.111067066493</v>
      </c>
      <c r="E53" s="3">
        <f>IF(D53&gt;((C14*C15^C53-(1756*12*1)*C16^C53)*0.04), ((C14*C15^C53-(1756*12*1)*C16^C53)*0.04), D53)</f>
        <v>1476.6893152970442</v>
      </c>
      <c r="F53" s="2">
        <f t="shared" si="1"/>
        <v>12540.41877123101</v>
      </c>
    </row>
    <row r="54" spans="3:6" x14ac:dyDescent="0.3">
      <c r="C54">
        <v>12</v>
      </c>
      <c r="D54" s="2">
        <f>IF(D53*C13-((C14*C15^C54-(1756*12*1)*C16^C54)*0.04)&gt;0, D53*C13-((C14*C15^C54-(1756*12*1)*C16^C54)*0.04), 0)</f>
        <v>51724.34231573328</v>
      </c>
      <c r="E54" s="3">
        <f>IF(D54&gt;((C14*C15^C54-(1756*12*1)*C16^C54)*0.04), ((C14*C15^C54-(1756*12*1)*C16^C54)*0.04), D54)</f>
        <v>1556.7171946501196</v>
      </c>
      <c r="F54" s="2">
        <f t="shared" si="1"/>
        <v>14097.135965881131</v>
      </c>
    </row>
    <row r="55" spans="3:6" x14ac:dyDescent="0.3">
      <c r="C55">
        <v>13</v>
      </c>
      <c r="D55" s="2">
        <f>IF(D54*C13-((C14*C15^C55-(1756*12*1)*C16^C55)*0.04)&gt;0, D54*C13-((C14*C15^C55-(1756*12*1)*C16^C55)*0.04), 0)</f>
        <v>51408.120083703914</v>
      </c>
      <c r="E55" s="3">
        <f>IF(D55&gt;((C14*C15^C55-(1756*12*1)*C16^C55)*0.04), ((C14*C15^C55-(1756*12*1)*C16^C55)*0.04), D55)</f>
        <v>1640.3653953121423</v>
      </c>
      <c r="F55" s="2">
        <f t="shared" si="1"/>
        <v>15737.501361193274</v>
      </c>
    </row>
    <row r="56" spans="3:6" x14ac:dyDescent="0.3">
      <c r="C56">
        <v>14</v>
      </c>
      <c r="D56" s="2">
        <f>IF(D55*C13-((C14*C15^C56-(1756*12*1)*C16^C56)*0.04)&gt;0, D55*C13-((C14*C15^C56-(1756*12*1)*C16^C56)*0.04), 0)</f>
        <v>50996.380843588573</v>
      </c>
      <c r="E56" s="3">
        <f>IF(D56&gt;((C14*C15^C56-(1756*12*1)*C16^C56)*0.04), ((C14*C15^C56-(1756*12*1)*C16^C56)*0.04), D56)</f>
        <v>1727.787114258166</v>
      </c>
      <c r="F56" s="2">
        <f t="shared" si="1"/>
        <v>17465.288475451438</v>
      </c>
    </row>
    <row r="57" spans="3:6" x14ac:dyDescent="0.3">
      <c r="C57">
        <v>15</v>
      </c>
      <c r="D57" s="2">
        <f>IF(D56*C13-((C14*C15^C57-(1756*12*1)*C16^C57)*0.04)&gt;0, D56*C13-((C14*C15^C57-(1756*12*1)*C16^C57)*0.04), 0)</f>
        <v>50482.746349159745</v>
      </c>
      <c r="E57" s="3">
        <f>IF(D57&gt;((C14*C15^C57-(1756*12*1)*C16^C57)*0.04), ((C14*C15^C57-(1756*12*1)*C16^C57)*0.04), D57)</f>
        <v>1819.1418440247014</v>
      </c>
      <c r="F57" s="2">
        <f t="shared" si="1"/>
        <v>19284.430319476138</v>
      </c>
    </row>
    <row r="58" spans="3:6" x14ac:dyDescent="0.3">
      <c r="C58">
        <v>16</v>
      </c>
      <c r="D58" s="2">
        <f>IF(D57*C13-((C14*C15^C58-(1756*12*1)*C16^C58)*0.04)&gt;0, D57*C13-((C14*C15^C58-(1756*12*1)*C16^C58)*0.04), 0)</f>
        <v>49860.509027812419</v>
      </c>
      <c r="E58" s="3">
        <f>IF(D58&gt;((C14*C15^C58-(1756*12*1)*C16^C58)*0.04), ((C14*C15^C58-(1756*12*1)*C16^C58)*0.04), D58)</f>
        <v>1914.595627885823</v>
      </c>
      <c r="F58" s="2">
        <f t="shared" si="1"/>
        <v>21199.025947361959</v>
      </c>
    </row>
    <row r="59" spans="3:6" x14ac:dyDescent="0.3">
      <c r="C59">
        <v>17</v>
      </c>
      <c r="D59" s="2">
        <f>IF(D58*C13-((C14*C15^C59-(1756*12*1)*C16^C59)*0.04)&gt;0, D58*C13-((C14*C15^C59-(1756*12*1)*C16^C59)*0.04), 0)</f>
        <v>49122.616733621027</v>
      </c>
      <c r="E59" s="3">
        <f>IF(D59&gt;((C14*C15^C59-(1756*12*1)*C16^C59)*0.04), ((C14*C15^C59-(1756*12*1)*C16^C59)*0.04), D59)</f>
        <v>2014.3213253033909</v>
      </c>
      <c r="F59" s="2">
        <f t="shared" si="1"/>
        <v>23213.347272665349</v>
      </c>
    </row>
    <row r="60" spans="3:6" x14ac:dyDescent="0.3">
      <c r="C60">
        <v>18</v>
      </c>
      <c r="D60" s="2">
        <f>IF(D59*C13-((C14*C15^C60-(1756*12*1)*C16^C60)*0.04)&gt;0, D59*C13-((C14*C15^C60-(1756*12*1)*C16^C60)*0.04), 0)</f>
        <v>48261.656833938025</v>
      </c>
      <c r="E60" s="3">
        <f>IF(D60&gt;((C14*C15^C60-(1756*12*1)*C16^C60)*0.04), ((C14*C15^C60-(1756*12*1)*C16^C60)*0.04), D60)</f>
        <v>2118.4988880637056</v>
      </c>
      <c r="F60" s="2">
        <f t="shared" si="1"/>
        <v>25331.846160729056</v>
      </c>
    </row>
    <row r="61" spans="3:6" x14ac:dyDescent="0.3">
      <c r="C61">
        <v>19</v>
      </c>
      <c r="D61" s="2">
        <f>IF(D60*C13-((C14*C15^C61-(1756*12*1)*C16^C61)*0.04)&gt;0, D60*C13-((C14*C15^C61-(1756*12*1)*C16^C61)*0.04), 0)</f>
        <v>47269.839601357446</v>
      </c>
      <c r="E61" s="3">
        <f>IF(D61&gt;((C14*C15^C61-(1756*12*1)*C16^C61)*0.04), ((C14*C15^C61-(1756*12*1)*C16^C61)*0.04), D61)</f>
        <v>2227.3156475293954</v>
      </c>
      <c r="F61" s="2">
        <f t="shared" si="1"/>
        <v>27559.16180825845</v>
      </c>
    </row>
    <row r="62" spans="3:6" x14ac:dyDescent="0.3">
      <c r="C62">
        <v>20</v>
      </c>
      <c r="D62" s="2">
        <f>IF(D61*C13-((C14*C15^C62-(1756*12*1)*C16^C62)*0.04)&gt;0, D61*C13-((C14*C15^C62-(1756*12*1)*C16^C62)*0.04), 0)</f>
        <v>46138.980881699623</v>
      </c>
      <c r="E62" s="3">
        <f>IF(D62&gt;((C14*C15^C62-(1756*12*1)*C16^C62)*0.04), ((C14*C15^C62-(1756*12*1)*C16^C62)*0.04), D62)</f>
        <v>2340.9666134525755</v>
      </c>
      <c r="F62" s="2">
        <f t="shared" si="1"/>
        <v>29900.128421711026</v>
      </c>
    </row>
    <row r="63" spans="3:6" x14ac:dyDescent="0.3">
      <c r="C63">
        <v>21</v>
      </c>
      <c r="D63" s="2">
        <f>IF(D62*C13-((C14*C15^C63-(1756*12*1)*C16^C63)*0.04)&gt;0, D62*C13-((C14*C15^C63-(1756*12*1)*C16^C63)*0.04), 0)</f>
        <v>44860.484007458013</v>
      </c>
      <c r="E63" s="3">
        <f>IF(D63&gt;((C14*C15^C63-(1756*12*1)*C16^C63)*0.04), ((C14*C15^C63-(1756*12*1)*C16^C63)*0.04), D63)</f>
        <v>2459.6547848131245</v>
      </c>
      <c r="F63" s="2">
        <f t="shared" si="1"/>
        <v>32359.783206524149</v>
      </c>
    </row>
    <row r="64" spans="3:6" x14ac:dyDescent="0.3">
      <c r="C64">
        <v>22</v>
      </c>
      <c r="D64" s="2">
        <f>IF(D63*C13-((C14*C15^C64-(1756*12*1)*C16^C64)*0.04)&gt;0, D63*C13-((C14*C15^C64-(1756*12*1)*C16^C64)*0.04), 0)</f>
        <v>43425.320924884392</v>
      </c>
      <c r="E64" s="3">
        <f>IF(D64&gt;((C14*C15^C64-(1756*12*1)*C16^C64)*0.04), ((C14*C15^C64-(1756*12*1)*C16^C64)*0.04), D64)</f>
        <v>2583.5914731645425</v>
      </c>
      <c r="F64" s="2">
        <f t="shared" si="1"/>
        <v>34943.374679688692</v>
      </c>
    </row>
    <row r="65" spans="3:6" x14ac:dyDescent="0.3">
      <c r="C65">
        <v>23</v>
      </c>
      <c r="D65" s="2">
        <f>IF(D64*C13-((C14*C15^C65-(1756*12*1)*C16^C65)*0.04)&gt;0, D64*C13-((C14*C15^C65-(1756*12*1)*C16^C65)*0.04), 0)</f>
        <v>41824.012501572244</v>
      </c>
      <c r="E65" s="3">
        <f>IF(D65&gt;((C14*C15^C65-(1756*12*1)*C16^C65)*0.04), ((C14*C15^C65-(1756*12*1)*C16^C65)*0.04), D65)</f>
        <v>2712.9966389891961</v>
      </c>
      <c r="F65" s="2">
        <f t="shared" si="1"/>
        <v>37656.371318677891</v>
      </c>
    </row>
    <row r="66" spans="3:6" x14ac:dyDescent="0.3">
      <c r="C66">
        <v>24</v>
      </c>
      <c r="D66" s="2">
        <f>IF(D65*C13-((C14*C15^C66-(1756*12*1)*C16^C66)*0.04)&gt;0, D65*C13-((C14*C15^C66-(1756*12*1)*C16^C66)*0.04), 0)</f>
        <v>40046.6079800277</v>
      </c>
      <c r="E66" s="3">
        <f>IF(D66&gt;((C14*C15^C66-(1756*12*1)*C16^C66)*0.04), ((C14*C15^C66-(1756*12*1)*C16^C66)*0.04), D66)</f>
        <v>2848.0992415847968</v>
      </c>
      <c r="F66" s="2">
        <f t="shared" si="1"/>
        <v>40504.470560262685</v>
      </c>
    </row>
    <row r="67" spans="3:6" x14ac:dyDescent="0.3">
      <c r="C67">
        <v>25</v>
      </c>
      <c r="D67" s="2">
        <f>IF(D66*C13-((C14*C15^C67-(1756*12*1)*C16^C67)*0.04)&gt;0, D66*C13-((C14*C15^C67-(1756*12*1)*C16^C67)*0.04), 0)</f>
        <v>38082.663541291469</v>
      </c>
      <c r="E67" s="3">
        <f>IF(D67&gt;((C14*C15^C67-(1756*12*1)*C16^C67)*0.04), ((C14*C15^C67-(1756*12*1)*C16^C67)*0.04), D67)</f>
        <v>2989.1376030249435</v>
      </c>
      <c r="F67" s="2">
        <f t="shared" si="1"/>
        <v>43493.60816328763</v>
      </c>
    </row>
    <row r="68" spans="3:6" x14ac:dyDescent="0.3">
      <c r="C68">
        <v>26</v>
      </c>
      <c r="D68" s="2">
        <f>IF(D67*C13-((C14*C15^C68-(1756*12*1)*C16^C68)*0.04)&gt;0, D67*C13-((C14*C15^C68-(1756*12*1)*C16^C68)*0.04), 0)</f>
        <v>35921.219941190306</v>
      </c>
      <c r="E68" s="3">
        <f>IF(D68&gt;((C14*C15^C68-(1756*12*1)*C16^C68)*0.04), ((C14*C15^C68-(1756*12*1)*C16^C68)*0.04), D68)</f>
        <v>3136.3597867582289</v>
      </c>
      <c r="F68" s="2">
        <f t="shared" si="1"/>
        <v>46629.967950045859</v>
      </c>
    </row>
    <row r="69" spans="3:6" x14ac:dyDescent="0.3">
      <c r="C69">
        <v>27</v>
      </c>
      <c r="D69" s="2">
        <f>IF(D68*C13-((C14*C15^C69-(1756*12*1)*C16^C69)*0.04)&gt;0, D68*C13-((C14*C15^C69-(1756*12*1)*C16^C69)*0.04), 0)</f>
        <v>33550.779180251688</v>
      </c>
      <c r="E69" s="3">
        <f>IF(D69&gt;((C14*C15^C69-(1756*12*1)*C16^C69)*0.04), ((C14*C15^C69-(1756*12*1)*C16^C69)*0.04), D69)</f>
        <v>3290.0239914330923</v>
      </c>
      <c r="F69" s="2">
        <f t="shared" si="1"/>
        <v>49919.991941478947</v>
      </c>
    </row>
    <row r="70" spans="3:6" x14ac:dyDescent="0.3">
      <c r="C70">
        <v>28</v>
      </c>
      <c r="D70" s="2">
        <f>IF(D69*C13-((C14*C15^C70-(1756*12*1)*C16^C70)*0.04)&gt;0, D69*C13-((C14*C15^C70-(1756*12*1)*C16^C70)*0.04), 0)</f>
        <v>30959.280166707093</v>
      </c>
      <c r="E70" s="3">
        <f>IF(D70&gt;((C14*C15^C70-(1756*12*1)*C16^C70)*0.04), ((C14*C15^C70-(1756*12*1)*C16^C70)*0.04), D70)</f>
        <v>3450.3989605590423</v>
      </c>
      <c r="F70" s="2">
        <f t="shared" si="1"/>
        <v>53370.390902037987</v>
      </c>
    </row>
    <row r="71" spans="3:6" x14ac:dyDescent="0.3">
      <c r="C71">
        <v>29</v>
      </c>
      <c r="D71" s="2">
        <f>IF(D70*C13-((C14*C15^C71-(1756*12*1)*C16^C71)*0.04)&gt;0, D70*C13-((C14*C15^C71-(1756*12*1)*C16^C71)*0.04), 0)</f>
        <v>28134.073330335392</v>
      </c>
      <c r="E71" s="3">
        <f>IF(D71&gt;((C14*C15^C71-(1756*12*1)*C16^C71)*0.04), ((C14*C15^C71-(1756*12*1)*C16^C71)*0.04), D71)</f>
        <v>3617.7644086394025</v>
      </c>
      <c r="F71" s="2">
        <f t="shared" si="1"/>
        <v>56988.155310677386</v>
      </c>
    </row>
    <row r="72" spans="3:6" x14ac:dyDescent="0.3">
      <c r="C72">
        <v>30</v>
      </c>
      <c r="D72" s="2">
        <f>IF(D71*C13-((C14*C15^C72-(1756*12*1)*C16^C72)*0.04)&gt;0, D71*C13-((C14*C15^C72-(1756*12*1)*C16^C72)*0.04), 0)</f>
        <v>25061.894143155845</v>
      </c>
      <c r="E72" s="3">
        <f>IF(D72&gt;((C14*C15^C72-(1756*12*1)*C16^C72)*0.04), ((C14*C15^C72-(1756*12*1)*C16^C72)*0.04), D72)</f>
        <v>3792.4114644361348</v>
      </c>
      <c r="F72" s="2">
        <f t="shared" si="1"/>
        <v>60780.566775113519</v>
      </c>
    </row>
    <row r="73" spans="3:6" x14ac:dyDescent="0.3">
      <c r="C73">
        <v>31</v>
      </c>
      <c r="D73" s="2">
        <f>IF(D72*C13-((C14*C15^C73-(1756*12*1)*C16^C73)*0.04)&gt;0, D72*C13-((C14*C15^C73-(1756*12*1)*C16^C73)*0.04), 0)</f>
        <v>21728.835501166872</v>
      </c>
      <c r="E73" s="3">
        <f>IF(D73&gt;((C14*C15^C73-(1756*12*1)*C16^C73)*0.04), ((C14*C15^C73-(1756*12*1)*C16^C73)*0.04), D73)</f>
        <v>3974.6431320537617</v>
      </c>
      <c r="F73" s="2">
        <f t="shared" si="1"/>
        <v>64755.209907167278</v>
      </c>
    </row>
    <row r="74" spans="3:6" x14ac:dyDescent="0.3">
      <c r="C74">
        <v>32</v>
      </c>
      <c r="D74" s="2">
        <f>IF(D73*C13-((C14*C15^C74-(1756*12*1)*C16^C74)*0.04)&gt;0, D73*C13-((C14*C15^C74-(1756*12*1)*C16^C74)*0.04), 0)</f>
        <v>18120.318919439851</v>
      </c>
      <c r="E74" s="3">
        <f>IF(D74&gt;((C14*C15^C74-(1756*12*1)*C16^C74)*0.04), ((C14*C15^C74-(1756*12*1)*C16^C74)*0.04), D74)</f>
        <v>4164.7747705568963</v>
      </c>
      <c r="F74" s="2">
        <f t="shared" si="1"/>
        <v>68919.984677724176</v>
      </c>
    </row>
    <row r="75" spans="3:6" x14ac:dyDescent="0.3">
      <c r="C75">
        <v>33</v>
      </c>
      <c r="D75" s="2">
        <f>IF(D74*C13-((C14*C15^C75-(1756*12*1)*C16^C75)*0.04)&gt;0, D74*C13-((C14*C15^C75-(1756*12*1)*C16^C75)*0.04), 0)</f>
        <v>14221.064490912937</v>
      </c>
      <c r="E75" s="3">
        <f>IF(D75&gt;((C14*C15^C75-(1756*12*1)*C16^C75)*0.04), ((C14*C15^C75-(1756*12*1)*C16^C75)*0.04), D75)</f>
        <v>4363.134592864576</v>
      </c>
      <c r="F75" s="2">
        <f t="shared" si="1"/>
        <v>73283.119270588752</v>
      </c>
    </row>
    <row r="76" spans="3:6" x14ac:dyDescent="0.3">
      <c r="C76">
        <v>34</v>
      </c>
      <c r="D76" s="2">
        <f>IF(D75*C13-((C14*C15^C76-(1756*12*1)*C16^C76)*0.04)&gt;0, D75*C13-((C14*C15^C76-(1756*12*1)*C16^C76)*0.04), 0)</f>
        <v>10015.059557186036</v>
      </c>
      <c r="E76" s="3">
        <f>IF(D76&gt;((C14*C15^C76-(1756*12*1)*C16^C76)*0.04), ((C14*C15^C76-(1756*12*1)*C16^C76)*0.04), D76)</f>
        <v>4570.0641846942726</v>
      </c>
      <c r="F76" s="2">
        <f t="shared" si="1"/>
        <v>77853.183455283026</v>
      </c>
    </row>
    <row r="77" spans="3:6" x14ac:dyDescent="0.3">
      <c r="C77">
        <v>35</v>
      </c>
      <c r="D77" s="2">
        <f>IF(D76*C13-((C14*C15^C77-(1756*12*1)*C16^C77)*0.04)&gt;0, D76*C13-((C14*C15^C77-(1756*12*1)*C16^C77)*0.04), 0)</f>
        <v>5485.526037490542</v>
      </c>
      <c r="E77" s="3">
        <f>IF(D77&gt;((C14*C15^C77-(1756*12*1)*C16^C77)*0.04), ((C14*C15^C77-(1756*12*1)*C16^C77)*0.04), D77)</f>
        <v>4785.9190443594571</v>
      </c>
      <c r="F77" s="2">
        <f t="shared" si="1"/>
        <v>82639.102499642482</v>
      </c>
    </row>
    <row r="78" spans="3:6" x14ac:dyDescent="0.3">
      <c r="D78" s="2" t="s">
        <v>3</v>
      </c>
      <c r="E78" s="2" t="s">
        <v>4</v>
      </c>
    </row>
    <row r="79" spans="3:6" x14ac:dyDescent="0.3">
      <c r="D79" s="4">
        <f>D77</f>
        <v>5485.526037490542</v>
      </c>
      <c r="E79" s="4">
        <f>SUMIF(E43:E77, "&gt;0")</f>
        <v>82639.102499642482</v>
      </c>
    </row>
  </sheetData>
  <conditionalFormatting sqref="D43:E79">
    <cfRule type="cellIs" dxfId="1" priority="1" operator="lessThanOrEqual">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B6CE2-1B0C-43BF-BEFC-47D1034E28F3}">
  <dimension ref="B6:S81"/>
  <sheetViews>
    <sheetView showGridLines="0" zoomScale="70" zoomScaleNormal="70" workbookViewId="0">
      <selection activeCell="C12" sqref="C12"/>
    </sheetView>
  </sheetViews>
  <sheetFormatPr defaultRowHeight="14.4" x14ac:dyDescent="0.3"/>
  <cols>
    <col min="1" max="1" width="9.77734375" customWidth="1"/>
    <col min="2" max="2" width="65.77734375" customWidth="1"/>
    <col min="3" max="3" width="13" customWidth="1"/>
    <col min="4" max="4" width="12.6640625" customWidth="1"/>
    <col min="5" max="5" width="33.5546875" customWidth="1"/>
    <col min="6" max="6" width="22.109375" customWidth="1"/>
    <col min="7" max="7" width="13.77734375" customWidth="1"/>
    <col min="8" max="8" width="12.6640625" customWidth="1"/>
    <col min="13" max="13" width="11.21875" bestFit="1" customWidth="1"/>
    <col min="15" max="15" width="11.21875" bestFit="1" customWidth="1"/>
    <col min="16" max="16" width="12.21875" customWidth="1"/>
    <col min="18" max="19" width="11.6640625" bestFit="1" customWidth="1"/>
  </cols>
  <sheetData>
    <row r="6" spans="2:19" x14ac:dyDescent="0.3">
      <c r="R6" s="5" t="s">
        <v>5</v>
      </c>
      <c r="S6" s="8" t="s">
        <v>13</v>
      </c>
    </row>
    <row r="7" spans="2:19" x14ac:dyDescent="0.3">
      <c r="R7" s="6" t="str">
        <f>C29</f>
        <v>0</v>
      </c>
      <c r="S7" s="7">
        <v>18217</v>
      </c>
    </row>
    <row r="11" spans="2:19" x14ac:dyDescent="0.3">
      <c r="C11" s="1" t="s">
        <v>6</v>
      </c>
      <c r="F11" s="1"/>
      <c r="G11" s="1"/>
      <c r="H11" s="1"/>
    </row>
    <row r="12" spans="2:19" x14ac:dyDescent="0.3">
      <c r="B12" t="s">
        <v>14</v>
      </c>
      <c r="C12" s="9">
        <v>70000</v>
      </c>
    </row>
    <row r="13" spans="2:19" x14ac:dyDescent="0.3">
      <c r="B13" t="s">
        <v>18</v>
      </c>
      <c r="C13" s="10">
        <v>1.01</v>
      </c>
    </row>
    <row r="14" spans="2:19" x14ac:dyDescent="0.3">
      <c r="B14" t="s">
        <v>31</v>
      </c>
      <c r="C14" s="9">
        <v>60000</v>
      </c>
    </row>
    <row r="15" spans="2:19" x14ac:dyDescent="0.3">
      <c r="B15" t="s">
        <v>15</v>
      </c>
      <c r="C15" s="11">
        <v>1.03</v>
      </c>
    </row>
    <row r="16" spans="2:19" x14ac:dyDescent="0.3">
      <c r="B16" t="s">
        <v>2</v>
      </c>
      <c r="C16" s="11">
        <v>1.02</v>
      </c>
    </row>
    <row r="24" spans="2:3" x14ac:dyDescent="0.3">
      <c r="C24" s="1" t="s">
        <v>7</v>
      </c>
    </row>
    <row r="25" spans="2:3" x14ac:dyDescent="0.3">
      <c r="B25" t="s">
        <v>29</v>
      </c>
      <c r="C25" s="12" t="str">
        <f>IF(D81&gt;0, "NEE", "JA")</f>
        <v>JA</v>
      </c>
    </row>
    <row r="26" spans="2:3" x14ac:dyDescent="0.3">
      <c r="B26" t="s">
        <v>27</v>
      </c>
      <c r="C26" s="13">
        <f>C12</f>
        <v>70000</v>
      </c>
    </row>
    <row r="27" spans="2:3" x14ac:dyDescent="0.3">
      <c r="B27" t="s">
        <v>19</v>
      </c>
      <c r="C27" s="13">
        <f>E81</f>
        <v>81951.206143412885</v>
      </c>
    </row>
    <row r="28" spans="2:3" x14ac:dyDescent="0.3">
      <c r="B28" t="s">
        <v>17</v>
      </c>
      <c r="C28" s="13">
        <f>D81</f>
        <v>0</v>
      </c>
    </row>
    <row r="29" spans="2:3" x14ac:dyDescent="0.3">
      <c r="B29" t="s">
        <v>10</v>
      </c>
      <c r="C29" s="16" t="str">
        <f>IF(C12-E81&gt;0, C12-E81, "0")</f>
        <v>0</v>
      </c>
    </row>
    <row r="30" spans="2:3" ht="21" x14ac:dyDescent="0.4">
      <c r="B30" s="14" t="s">
        <v>8</v>
      </c>
      <c r="C30" s="15">
        <f>C29/18217.47</f>
        <v>0</v>
      </c>
    </row>
    <row r="44" spans="3:6" x14ac:dyDescent="0.3">
      <c r="C44" s="1" t="s">
        <v>1</v>
      </c>
      <c r="D44" s="1" t="s">
        <v>0</v>
      </c>
      <c r="E44" s="1" t="s">
        <v>20</v>
      </c>
      <c r="F44" s="1" t="s">
        <v>12</v>
      </c>
    </row>
    <row r="45" spans="3:6" x14ac:dyDescent="0.3">
      <c r="C45">
        <v>1</v>
      </c>
      <c r="D45" s="2">
        <f>C12*C13-((C14*C15^C45-(1756*12*1.43)*C16^C45)*0.04)</f>
        <v>69457.424767999997</v>
      </c>
      <c r="E45" s="2">
        <f>IF(D45&gt;((C14*C15^C45-(1756*12*1.43)*C16^C45)*0.04), ((C14*C15^C45-(1756*12*1.43)*C16^C45)*0.04), D45)</f>
        <v>1242.5752319999999</v>
      </c>
      <c r="F45" s="2">
        <f>E45</f>
        <v>1242.5752319999999</v>
      </c>
    </row>
    <row r="46" spans="3:6" x14ac:dyDescent="0.3">
      <c r="C46">
        <v>2</v>
      </c>
      <c r="D46" s="2">
        <f>IF(D45*C13-((C14*C15^C46-(1756*12*1.43)*C16^C46)*0.04)&gt;0, D45*C13-((C14*C15^C46-(1756*12*1.43)*C16^C46)*0.04), 0)</f>
        <v>68859.852279040002</v>
      </c>
      <c r="E46" s="2">
        <f>IF(D46&gt;((C14*C15^C46-(1756*12*1.43)*C16^C46)*0.04), ((C14*C15^C46-(1756*12*1.43)*C16^C46)*0.04), D46)</f>
        <v>1292.14673664</v>
      </c>
      <c r="F46" s="2">
        <f t="shared" ref="F46:F52" si="0">F45+E46</f>
        <v>2534.7219686399999</v>
      </c>
    </row>
    <row r="47" spans="3:6" x14ac:dyDescent="0.3">
      <c r="C47">
        <v>3</v>
      </c>
      <c r="D47" s="2">
        <f>IF(D46*C13-((C14*C15^C47-(1756*12*1.43)*C16^C47)*0.04)&gt;0, D46*C13-((C14*C15^C47-(1756*12*1.43)*C16^C47)*0.04), 0)</f>
        <v>68204.9995304576</v>
      </c>
      <c r="E47" s="3">
        <f>IF(D47&gt;((C14*C15^C47-(1756*12*1.43)*C16^C47)*0.04), ((C14*C15^C47-(1756*12*1.43)*C16^C47)*0.04), D47)</f>
        <v>1343.4512713728002</v>
      </c>
      <c r="F47" s="2">
        <f t="shared" si="0"/>
        <v>3878.1732400128003</v>
      </c>
    </row>
    <row r="48" spans="3:6" x14ac:dyDescent="0.3">
      <c r="C48">
        <v>4</v>
      </c>
      <c r="D48" s="2">
        <f>IF(D47*C13-((C14*C15^C48-(1756*12*1.43)*C16^C48)*0.04)&gt;0, D47*C13-((C14*C15^C48-(1756*12*1.43)*C16^C48)*0.04), 0)</f>
        <v>67490.503780961924</v>
      </c>
      <c r="E48" s="3">
        <f>IF(D48&gt;((C14*C15^C48-(1756*12*1.43)*C16^C48)*0.04), ((C14*C15^C48-(1756*12*1.43)*C16^C48)*0.04), D48)</f>
        <v>1396.5457448002558</v>
      </c>
      <c r="F48" s="2">
        <f t="shared" si="0"/>
        <v>5274.7189848130565</v>
      </c>
    </row>
    <row r="49" spans="3:6" x14ac:dyDescent="0.3">
      <c r="C49">
        <v>5</v>
      </c>
      <c r="D49" s="2">
        <f>IF(D48*C13-((C14*C15^C49-(1756*12*1.43)*C16^C49)*0.04)&gt;0, D48*C13-((C14*C15^C49-(1756*12*1.43)*C16^C49)*0.04), 0)</f>
        <v>66713.919947635281</v>
      </c>
      <c r="E49" s="3">
        <f>IF(D49&gt;((C14*C15^C49-(1756*12*1.43)*C16^C49)*0.04), ((C14*C15^C49-(1756*12*1.43)*C16^C49)*0.04), D49)</f>
        <v>1451.4888711362605</v>
      </c>
      <c r="F49" s="2">
        <f t="shared" si="0"/>
        <v>6726.2078559493166</v>
      </c>
    </row>
    <row r="50" spans="3:6" x14ac:dyDescent="0.3">
      <c r="C50">
        <v>6</v>
      </c>
      <c r="D50" s="2">
        <f>IF(D49*C13-((C14*C15^C50-(1756*12*1.43)*C16^C50)*0.04)&gt;0, D49*C13-((C14*C15^C50-(1756*12*1.43)*C16^C50)*0.04), 0)</f>
        <v>65872.717920769443</v>
      </c>
      <c r="E50" s="3">
        <f>IF(D50&gt;((C14*C15^C50-(1756*12*1.43)*C16^C50)*0.04), ((C14*C15^C50-(1756*12*1.43)*C16^C50)*0.04), D50)</f>
        <v>1508.341226342186</v>
      </c>
      <c r="F50" s="2">
        <f t="shared" si="0"/>
        <v>8234.5490822915017</v>
      </c>
    </row>
    <row r="51" spans="3:6" x14ac:dyDescent="0.3">
      <c r="C51">
        <v>7</v>
      </c>
      <c r="D51" s="2">
        <f>IF(D50*C13-((C14*C15^C51-(1756*12*1.43)*C16^C51)*0.04)&gt;0, D50*C13-((C14*C15^C51-(1756*12*1.43)*C16^C51)*0.04), 0)</f>
        <v>64964.279793991409</v>
      </c>
      <c r="E51" s="3">
        <f>IF(D51&gt;((C14*C15^C51-(1756*12*1.43)*C16^C51)*0.04), ((C14*C15^C51-(1756*12*1.43)*C16^C51)*0.04), D51)</f>
        <v>1567.1653059857263</v>
      </c>
      <c r="F51" s="2">
        <f t="shared" si="0"/>
        <v>9801.7143882772289</v>
      </c>
    </row>
    <row r="52" spans="3:6" x14ac:dyDescent="0.3">
      <c r="C52">
        <v>8</v>
      </c>
      <c r="D52" s="2">
        <f>IF(D51*C13-((C14*C15^C52-(1756*12*1.43)*C16^C52)*0.04)&gt;0, D51*C13-((C14*C15^C52-(1756*12*1.43)*C16^C52)*0.04), 0)</f>
        <v>63985.897007055682</v>
      </c>
      <c r="E52" s="3">
        <f>IF(D52&gt;((C14*C15^C52-(1756*12*1.43)*C16^C52)*0.04), ((C14*C15^C52-(1756*12*1.43)*C16^C52)*0.04), D52)</f>
        <v>1628.0255848756372</v>
      </c>
      <c r="F52" s="2">
        <f t="shared" si="0"/>
        <v>11429.739973152866</v>
      </c>
    </row>
    <row r="53" spans="3:6" x14ac:dyDescent="0.3">
      <c r="C53">
        <v>9</v>
      </c>
      <c r="D53" s="2">
        <f>IF(D52*C13-((C14*C15^C53-(1756*12*1.43)*C16^C53)*0.04)&gt;0, D52*C13-((C14*C15^C53-(1756*12*1.43)*C16^C53)*0.04), 0)</f>
        <v>62934.767398599783</v>
      </c>
      <c r="E53" s="3">
        <f>IF(D53&gt;((C14*C15^C53-(1756*12*1.43)*C16^C53)*0.04), ((C14*C15^C53-(1756*12*1.43)*C16^C53)*0.04), D53)</f>
        <v>1690.9885785264528</v>
      </c>
      <c r="F53" s="2">
        <f t="shared" ref="F53:F79" si="1">F52+E53</f>
        <v>13120.728551679318</v>
      </c>
    </row>
    <row r="54" spans="3:6" x14ac:dyDescent="0.3">
      <c r="C54">
        <v>10</v>
      </c>
      <c r="D54" s="2">
        <f>IF(D53*C13-((C14*C15^C54-(1756*12*1.43)*C16^C54)*0.04)&gt;0, D53*C13-((C14*C15^C54-(1756*12*1.43)*C16^C54)*0.04), 0)</f>
        <v>61807.992166076896</v>
      </c>
      <c r="E54" s="3">
        <f>IF(D54&gt;((C14*C15^C54-(1756*12*1.43)*C16^C54)*0.04), ((C14*C15^C54-(1756*12*1.43)*C16^C54)*0.04), D54)</f>
        <v>1756.1229065088837</v>
      </c>
      <c r="F54" s="2">
        <f t="shared" si="1"/>
        <v>14876.851458188201</v>
      </c>
    </row>
    <row r="55" spans="3:6" x14ac:dyDescent="0.3">
      <c r="C55">
        <v>11</v>
      </c>
      <c r="D55" s="2">
        <f>IF(D54*C13-((C14*C15^C55-(1756*12*1.43)*C16^C55)*0.04)&gt;0, D54*C13-((C14*C15^C55-(1756*12*1.43)*C16^C55)*0.04), 0)</f>
        <v>60602.572729994346</v>
      </c>
      <c r="E55" s="3">
        <f>IF(D55&gt;((C14*C15^C55-(1756*12*1.43)*C16^C55)*0.04), ((C14*C15^C55-(1756*12*1.43)*C16^C55)*0.04), D55)</f>
        <v>1823.4993577433208</v>
      </c>
      <c r="F55" s="2">
        <f t="shared" si="1"/>
        <v>16700.350815931521</v>
      </c>
    </row>
    <row r="56" spans="3:6" x14ac:dyDescent="0.3">
      <c r="C56">
        <v>12</v>
      </c>
      <c r="D56" s="2">
        <f>IF(D55*C13-((C14*C15^C56-(1756*12*1.43)*C16^C56)*0.04)&gt;0, D55*C13-((C14*C15^C56-(1756*12*1.43)*C16^C56)*0.04), 0)</f>
        <v>59315.407499498717</v>
      </c>
      <c r="E56" s="3">
        <f>IF(D56&gt;((C14*C15^C56-(1756*12*1.43)*C16^C56)*0.04), ((C14*C15^C56-(1756*12*1.43)*C16^C56)*0.04), D56)</f>
        <v>1893.190957795573</v>
      </c>
      <c r="F56" s="2">
        <f t="shared" si="1"/>
        <v>18593.541773727095</v>
      </c>
    </row>
    <row r="57" spans="3:6" x14ac:dyDescent="0.3">
      <c r="C57">
        <v>13</v>
      </c>
      <c r="D57" s="2">
        <f>IF(D56*C13-((C14*C15^C57-(1756*12*1.43)*C16^C57)*0.04)&gt;0, D56*C13-((C14*C15^C57-(1756*12*1.43)*C16^C57)*0.04), 0)</f>
        <v>57943.288536257911</v>
      </c>
      <c r="E57" s="3">
        <f>IF(D57&gt;((C14*C15^C57-(1756*12*1.43)*C16^C57)*0.04), ((C14*C15^C57-(1756*12*1.43)*C16^C57)*0.04), D57)</f>
        <v>1965.2730382357925</v>
      </c>
      <c r="F57" s="2">
        <f t="shared" si="1"/>
        <v>20558.814811962886</v>
      </c>
    </row>
    <row r="58" spans="3:6" x14ac:dyDescent="0.3">
      <c r="C58">
        <v>14</v>
      </c>
      <c r="D58" s="2">
        <f>IF(D57*C13-((C14*C15^C58-(1756*12*1.43)*C16^C58)*0.04)&gt;0, D57*C13-((C14*C15^C58-(1756*12*1.43)*C16^C58)*0.04), 0)</f>
        <v>56482.89811349714</v>
      </c>
      <c r="E58" s="3">
        <f>IF(D58&gt;((C14*C15^C58-(1756*12*1.43)*C16^C58)*0.04), ((C14*C15^C58-(1756*12*1.43)*C16^C58)*0.04), D58)</f>
        <v>2039.8233081233468</v>
      </c>
      <c r="F58" s="2">
        <f t="shared" si="1"/>
        <v>22598.638120086234</v>
      </c>
    </row>
    <row r="59" spans="3:6" x14ac:dyDescent="0.3">
      <c r="C59">
        <v>15</v>
      </c>
      <c r="D59" s="2">
        <f>IF(D58*C13-((C14*C15^C59-(1756*12*1.43)*C16^C59)*0.04)&gt;0, D58*C13-((C14*C15^C59-(1756*12*1.43)*C16^C59)*0.04), 0)</f>
        <v>54930.80516694978</v>
      </c>
      <c r="E59" s="3">
        <f>IF(D59&gt;((C14*C15^C59-(1756*12*1.43)*C16^C59)*0.04), ((C14*C15^C59-(1756*12*1.43)*C16^C59)*0.04), D59)</f>
        <v>2116.9219276823364</v>
      </c>
      <c r="F59" s="2">
        <f t="shared" si="1"/>
        <v>24715.560047768569</v>
      </c>
    </row>
    <row r="60" spans="3:6" x14ac:dyDescent="0.3">
      <c r="C60">
        <v>16</v>
      </c>
      <c r="D60" s="2">
        <f>IF(D59*C13-((C14*C15^C60-(1756*12*1.43)*C16^C60)*0.04)&gt;0, D59*C13-((C14*C15^C60-(1756*12*1.43)*C16^C60)*0.04), 0)</f>
        <v>53283.461634384876</v>
      </c>
      <c r="E60" s="3">
        <f>IF(D60&gt;((C14*C15^C60-(1756*12*1.43)*C16^C60)*0.04), ((C14*C15^C60-(1756*12*1.43)*C16^C60)*0.04), D60)</f>
        <v>2196.6515842344006</v>
      </c>
      <c r="F60" s="2">
        <f t="shared" si="1"/>
        <v>26912.211632002971</v>
      </c>
    </row>
    <row r="61" spans="3:6" x14ac:dyDescent="0.3">
      <c r="C61">
        <v>17</v>
      </c>
      <c r="D61" s="2">
        <f>IF(D60*C13-((C14*C15^C61-(1756*12*1.43)*C16^C61)*0.04)&gt;0, D60*C13-((C14*C15^C61-(1756*12*1.43)*C16^C61)*0.04), 0)</f>
        <v>51537.198680271264</v>
      </c>
      <c r="E61" s="3">
        <f>IF(D61&gt;((C14*C15^C61-(1756*12*1.43)*C16^C61)*0.04), ((C14*C15^C61-(1756*12*1.43)*C16^C61)*0.04), D61)</f>
        <v>2279.0975704574594</v>
      </c>
      <c r="F61" s="2">
        <f t="shared" si="1"/>
        <v>29191.30920246043</v>
      </c>
    </row>
    <row r="62" spans="3:6" x14ac:dyDescent="0.3">
      <c r="C62">
        <v>18</v>
      </c>
      <c r="D62" s="2">
        <f>IF(D61*C13-((C14*C15^C62-(1756*12*1.43)*C16^C62)*0.04)&gt;0, D61*C13-((C14*C15^C62-(1756*12*1.43)*C16^C62)*0.04), 0)</f>
        <v>49688.22280203284</v>
      </c>
      <c r="E62" s="3">
        <f>IF(D62&gt;((C14*C15^C62-(1756*12*1.43)*C16^C62)*0.04), ((C14*C15^C62-(1756*12*1.43)*C16^C62)*0.04), D62)</f>
        <v>2364.3478650411312</v>
      </c>
      <c r="F62" s="2">
        <f t="shared" si="1"/>
        <v>31555.657067501561</v>
      </c>
    </row>
    <row r="63" spans="3:6" x14ac:dyDescent="0.3">
      <c r="C63">
        <v>19</v>
      </c>
      <c r="D63" s="2">
        <f>IF(D62*C13-((C14*C15^C63-(1756*12*1.43)*C16^C63)*0.04)&gt;0, D62*C13-((C14*C15^C63-(1756*12*1.43)*C16^C63)*0.04), 0)</f>
        <v>47732.611814241463</v>
      </c>
      <c r="E63" s="3">
        <f>IF(D63&gt;((C14*C15^C63-(1756*12*1.43)*C16^C63)*0.04), ((C14*C15^C63-(1756*12*1.43)*C16^C63)*0.04), D63)</f>
        <v>2452.4932158117113</v>
      </c>
      <c r="F63" s="2">
        <f t="shared" si="1"/>
        <v>34008.150283313269</v>
      </c>
    </row>
    <row r="64" spans="3:6" x14ac:dyDescent="0.3">
      <c r="C64">
        <v>20</v>
      </c>
      <c r="D64" s="2">
        <f>IF(D63*C13-((C14*C15^C64-(1756*12*1.43)*C16^C64)*0.04)&gt;0, D63*C13-((C14*C15^C64-(1756*12*1.43)*C16^C64)*0.04), 0)</f>
        <v>45666.310706982084</v>
      </c>
      <c r="E64" s="3">
        <f>IF(D64&gt;((C14*C15^C64-(1756*12*1.43)*C16^C64)*0.04), ((C14*C15^C64-(1756*12*1.43)*C16^C64)*0.04), D64)</f>
        <v>2543.6272254017958</v>
      </c>
      <c r="F64" s="2">
        <f t="shared" si="1"/>
        <v>36551.777508715066</v>
      </c>
    </row>
    <row r="65" spans="3:6" x14ac:dyDescent="0.3">
      <c r="C65">
        <v>21</v>
      </c>
      <c r="D65" s="2">
        <f>IF(D64*C13-((C14*C15^C65-(1756*12*1.43)*C16^C65)*0.04)&gt;0, D64*C13-((C14*C15^C65-(1756*12*1.43)*C16^C65)*0.04), 0)</f>
        <v>43485.127374510004</v>
      </c>
      <c r="E65" s="3">
        <f>IF(D65&gt;((C14*C15^C65-(1756*12*1.43)*C16^C65)*0.04), ((C14*C15^C65-(1756*12*1.43)*C16^C65)*0.04), D65)</f>
        <v>2637.8464395418969</v>
      </c>
      <c r="F65" s="2">
        <f t="shared" si="1"/>
        <v>39189.623948256965</v>
      </c>
    </row>
    <row r="66" spans="3:6" x14ac:dyDescent="0.3">
      <c r="C66">
        <v>22</v>
      </c>
      <c r="D66" s="2">
        <f>IF(D65*C13-((C14*C15^C66-(1756*12*1.43)*C16^C66)*0.04)&gt;0, D65*C13-((C14*C15^C66-(1756*12*1.43)*C16^C66)*0.04), 0)</f>
        <v>41184.728210201341</v>
      </c>
      <c r="E66" s="3">
        <f>IF(D66&gt;((C14*C15^C66-(1756*12*1.43)*C16^C66)*0.04), ((C14*C15^C66-(1756*12*1.43)*C16^C66)*0.04), D66)</f>
        <v>2735.250438053763</v>
      </c>
      <c r="F66" s="2">
        <f t="shared" si="1"/>
        <v>41924.87438631073</v>
      </c>
    </row>
    <row r="67" spans="3:6" x14ac:dyDescent="0.3">
      <c r="C67">
        <v>23</v>
      </c>
      <c r="D67" s="2">
        <f>IF(D66*C13-((C14*C15^C67-(1756*12*1.43)*C16^C67)*0.04)&gt;0, D66*C13-((C14*C15^C67-(1756*12*1.43)*C16^C67)*0.04), 0)</f>
        <v>38760.633563675852</v>
      </c>
      <c r="E67" s="3">
        <f>IF(D67&gt;((C14*C15^C67-(1756*12*1.43)*C16^C67)*0.04), ((C14*C15^C67-(1756*12*1.43)*C16^C67)*0.04), D67)</f>
        <v>2835.9419286274979</v>
      </c>
      <c r="F67" s="2">
        <f t="shared" si="1"/>
        <v>44760.816314938231</v>
      </c>
    </row>
    <row r="68" spans="3:6" x14ac:dyDescent="0.3">
      <c r="C68">
        <v>24</v>
      </c>
      <c r="D68" s="2">
        <f>IF(D67*C13-((C14*C15^C68-(1756*12*1.43)*C16^C68)*0.04)&gt;0, D67*C13-((C14*C15^C68-(1756*12*1.43)*C16^C68)*0.04), 0)</f>
        <v>36208.213055845525</v>
      </c>
      <c r="E68" s="3">
        <f>IF(D68&gt;((C14*C15^C68-(1756*12*1.43)*C16^C68)*0.04), ((C14*C15^C68-(1756*12*1.43)*C16^C68)*0.04), D68)</f>
        <v>2940.0268434670847</v>
      </c>
      <c r="F68" s="2">
        <f t="shared" si="1"/>
        <v>47700.843158405318</v>
      </c>
    </row>
    <row r="69" spans="3:6" x14ac:dyDescent="0.3">
      <c r="C69">
        <v>25</v>
      </c>
      <c r="D69" s="2">
        <f>IF(D68*C13-((C14*C15^C69-(1756*12*1.43)*C16^C69)*0.04)&gt;0, D68*C13-((C14*C15^C69-(1756*12*1.43)*C16^C69)*0.04), 0)</f>
        <v>33522.680747512502</v>
      </c>
      <c r="E69" s="3">
        <f>IF(D69&gt;((C14*C15^C69-(1756*12*1.43)*C16^C69)*0.04), ((C14*C15^C69-(1756*12*1.43)*C16^C69)*0.04), D69)</f>
        <v>3047.6144388914772</v>
      </c>
      <c r="F69" s="2">
        <f t="shared" si="1"/>
        <v>50748.457597296794</v>
      </c>
    </row>
    <row r="70" spans="3:6" x14ac:dyDescent="0.3">
      <c r="C70">
        <v>26</v>
      </c>
      <c r="D70" s="2">
        <f>IF(D69*C13-((C14*C15^C70-(1756*12*1.43)*C16^C70)*0.04)&gt;0, D69*C13-((C14*C15^C70-(1756*12*1.43)*C16^C70)*0.04), 0)</f>
        <v>30699.09015700662</v>
      </c>
      <c r="E70" s="3">
        <f>IF(D70&gt;((C14*C15^C70-(1756*12*1.43)*C16^C70)*0.04), ((C14*C15^C70-(1756*12*1.43)*C16^C70)*0.04), D70)</f>
        <v>3158.8173979810081</v>
      </c>
      <c r="F70" s="2">
        <f t="shared" si="1"/>
        <v>53907.274995277803</v>
      </c>
    </row>
    <row r="71" spans="3:6" x14ac:dyDescent="0.3">
      <c r="C71">
        <v>27</v>
      </c>
      <c r="D71" s="2">
        <f>IF(D70*C13-((C14*C15^C71-(1756*12*1.43)*C16^C71)*0.04)&gt;0, D70*C13-((C14*C15^C71-(1756*12*1.43)*C16^C71)*0.04), 0)</f>
        <v>27732.329122215007</v>
      </c>
      <c r="E71" s="3">
        <f>IF(D71&gt;((C14*C15^C71-(1756*12*1.43)*C16^C71)*0.04), ((C14*C15^C71-(1756*12*1.43)*C16^C71)*0.04), D71)</f>
        <v>3273.7519363616793</v>
      </c>
      <c r="F71" s="2">
        <f t="shared" si="1"/>
        <v>57181.026931639484</v>
      </c>
    </row>
    <row r="72" spans="3:6" x14ac:dyDescent="0.3">
      <c r="C72">
        <v>28</v>
      </c>
      <c r="D72" s="2">
        <f>IF(D71*C13-((C14*C15^C72-(1756*12*1.43)*C16^C72)*0.04)&gt;0, D71*C13-((C14*C15^C72-(1756*12*1.43)*C16^C72)*0.04), 0)</f>
        <v>24617.114502214561</v>
      </c>
      <c r="E72" s="3">
        <f>IF(D72&gt;((C14*C15^C72-(1756*12*1.43)*C16^C72)*0.04), ((C14*C15^C72-(1756*12*1.43)*C16^C72)*0.04), D72)</f>
        <v>3392.5379112225969</v>
      </c>
      <c r="F72" s="2">
        <f t="shared" si="1"/>
        <v>60573.564842862084</v>
      </c>
    </row>
    <row r="73" spans="3:6" x14ac:dyDescent="0.3">
      <c r="C73">
        <v>29</v>
      </c>
      <c r="D73" s="2">
        <f>IF(D72*C13-((C14*C15^C73-(1756*12*1.43)*C16^C73)*0.04)&gt;0, D72*C13-((C14*C15^C73-(1756*12*1.43)*C16^C73)*0.04), 0)</f>
        <v>21347.986713571961</v>
      </c>
      <c r="E73" s="3">
        <f>IF(D73&gt;((C14*C15^C73-(1756*12*1.43)*C16^C73)*0.04), ((C14*C15^C73-(1756*12*1.43)*C16^C73)*0.04), D73)</f>
        <v>3515.2989336647424</v>
      </c>
      <c r="F73" s="2">
        <f t="shared" si="1"/>
        <v>64088.863776526829</v>
      </c>
    </row>
    <row r="74" spans="3:6" x14ac:dyDescent="0.3">
      <c r="C74">
        <v>30</v>
      </c>
      <c r="D74" s="2">
        <f>IF(D73*C13-((C14*C15^C74-(1756*12*1.43)*C16^C74)*0.04)&gt;0, D73*C13-((C14*C15^C74-(1756*12*1.43)*C16^C74)*0.04), 0)</f>
        <v>17919.30409622542</v>
      </c>
      <c r="E74" s="3">
        <f>IF(D74&gt;((C14*C15^C74-(1756*12*1.43)*C16^C74)*0.04), ((C14*C15^C74-(1756*12*1.43)*C16^C74)*0.04), D74)</f>
        <v>3642.1624844822618</v>
      </c>
      <c r="F74" s="2">
        <f t="shared" si="1"/>
        <v>67731.026261009087</v>
      </c>
    </row>
    <row r="75" spans="3:6" x14ac:dyDescent="0.3">
      <c r="C75">
        <v>31</v>
      </c>
      <c r="D75" s="2">
        <f>IF(D74*C13-((C14*C15^C75-(1756*12*1.43)*C16^C75)*0.04)&gt;0, D74*C13-((C14*C15^C75-(1756*12*1.43)*C16^C75)*0.04), 0)</f>
        <v>14325.237103707213</v>
      </c>
      <c r="E75" s="3">
        <f>IF(D75&gt;((C14*C15^C75-(1756*12*1.43)*C16^C75)*0.04), ((C14*C15^C75-(1756*12*1.43)*C16^C75)*0.04), D75)</f>
        <v>3773.2600334804615</v>
      </c>
      <c r="F75" s="2">
        <f t="shared" si="1"/>
        <v>71504.286294489546</v>
      </c>
    </row>
    <row r="76" spans="3:6" x14ac:dyDescent="0.3">
      <c r="C76">
        <v>32</v>
      </c>
      <c r="D76" s="2">
        <f>IF(D75*C13-((C14*C15^C76-(1756*12*1.43)*C16^C76)*0.04)&gt;0, D75*C13-((C14*C15^C76-(1756*12*1.43)*C16^C76)*0.04), 0)</f>
        <v>10559.762312306408</v>
      </c>
      <c r="E76" s="3">
        <f>IF(D76&gt;((C14*C15^C76-(1756*12*1.43)*C16^C76)*0.04), ((C14*C15^C76-(1756*12*1.43)*C16^C76)*0.04), D76)</f>
        <v>3908.7271624378768</v>
      </c>
      <c r="F76" s="2">
        <f t="shared" si="1"/>
        <v>75413.013456927423</v>
      </c>
    </row>
    <row r="77" spans="3:6" x14ac:dyDescent="0.3">
      <c r="C77">
        <v>33</v>
      </c>
      <c r="D77" s="2">
        <f>IF(D76*C13-((C14*C15^C77-(1756*12*1.43)*C16^C77)*0.04)&gt;0, D76*C13-((C14*C15^C77-(1756*12*1.43)*C16^C77)*0.04), 0)</f>
        <v>6616.6562436063941</v>
      </c>
      <c r="E77" s="3">
        <f>IF(D77&gt;((C14*C15^C77-(1756*12*1.43)*C16^C77)*0.04), ((C14*C15^C77-(1756*12*1.43)*C16^C77)*0.04), D77)</f>
        <v>4048.7036918230774</v>
      </c>
      <c r="F77" s="2">
        <f t="shared" si="1"/>
        <v>79461.717148750497</v>
      </c>
    </row>
    <row r="78" spans="3:6" x14ac:dyDescent="0.3">
      <c r="C78">
        <v>34</v>
      </c>
      <c r="D78" s="2">
        <f>IF(D77*C13-((C14*C15^C78-(1756*12*1.43)*C16^C78)*0.04)&gt;0, D77*C13-((C14*C15^C78-(1756*12*1.43)*C16^C78)*0.04), 0)</f>
        <v>2489.4889946623844</v>
      </c>
      <c r="E78" s="3">
        <f>IF(D78&gt;((C14*C15^C78-(1756*12*1.43)*C16^C78)*0.04), ((C14*C15^C78-(1756*12*1.43)*C16^C78)*0.04), D78)</f>
        <v>2489.4889946623844</v>
      </c>
      <c r="F78" s="2">
        <f t="shared" si="1"/>
        <v>81951.206143412885</v>
      </c>
    </row>
    <row r="79" spans="3:6" x14ac:dyDescent="0.3">
      <c r="C79">
        <v>35</v>
      </c>
      <c r="D79" s="2">
        <f>IF(D78*C13-((C14*C15^C79-(1756*12*1.43)*C16^C79)*0.04)&gt;0, D78*C13-((C14*C15^C79-(1756*12*1.43)*C16^C79)*0.04), 0)</f>
        <v>0</v>
      </c>
      <c r="E79" s="3">
        <f>IF(D79&gt;((C14*C15^C79-(1756*12*1.43)*C16^C79)*0.04), ((C14*C15^C79-(1756*12*1.43)*C16^C79)*0.04), D79)</f>
        <v>0</v>
      </c>
      <c r="F79" s="2">
        <f t="shared" si="1"/>
        <v>81951.206143412885</v>
      </c>
    </row>
    <row r="80" spans="3:6" x14ac:dyDescent="0.3">
      <c r="D80" s="2" t="s">
        <v>3</v>
      </c>
      <c r="E80" s="2" t="s">
        <v>4</v>
      </c>
    </row>
    <row r="81" spans="4:5" x14ac:dyDescent="0.3">
      <c r="D81" s="4">
        <f>D79</f>
        <v>0</v>
      </c>
      <c r="E81" s="4">
        <f>SUMIF(E45:E79, "&gt;0")</f>
        <v>81951.206143412885</v>
      </c>
    </row>
  </sheetData>
  <conditionalFormatting sqref="D45:E81">
    <cfRule type="cellIs" dxfId="0" priority="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FFCA3-D777-4E2E-866F-4F6903A7D205}">
  <dimension ref="A2:A9"/>
  <sheetViews>
    <sheetView showGridLines="0" tabSelected="1" workbookViewId="0">
      <selection activeCell="A9" sqref="A9"/>
    </sheetView>
  </sheetViews>
  <sheetFormatPr defaultRowHeight="14.4" x14ac:dyDescent="0.3"/>
  <sheetData>
    <row r="2" spans="1:1" ht="90.45" customHeight="1" x14ac:dyDescent="0.3"/>
    <row r="3" spans="1:1" ht="19.05" customHeight="1" x14ac:dyDescent="0.3">
      <c r="A3" t="s">
        <v>9</v>
      </c>
    </row>
    <row r="4" spans="1:1" x14ac:dyDescent="0.3">
      <c r="A4" t="s">
        <v>22</v>
      </c>
    </row>
    <row r="5" spans="1:1" x14ac:dyDescent="0.3">
      <c r="A5" t="s">
        <v>26</v>
      </c>
    </row>
    <row r="6" spans="1:1" x14ac:dyDescent="0.3">
      <c r="A6" t="s">
        <v>25</v>
      </c>
    </row>
    <row r="7" spans="1:1" x14ac:dyDescent="0.3">
      <c r="A7" t="s">
        <v>16</v>
      </c>
    </row>
    <row r="8" spans="1:1" x14ac:dyDescent="0.3">
      <c r="A8" t="s">
        <v>32</v>
      </c>
    </row>
    <row r="9" spans="1:1" x14ac:dyDescent="0.3">
      <c r="A9" t="s">
        <v>24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Zonder Partner</vt:lpstr>
      <vt:lpstr>Met Partner</vt:lpstr>
      <vt:lpstr>Toelichting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Snij</dc:creator>
  <cp:lastModifiedBy>Andree, Willem</cp:lastModifiedBy>
  <dcterms:created xsi:type="dcterms:W3CDTF">2022-11-27T22:26:27Z</dcterms:created>
  <dcterms:modified xsi:type="dcterms:W3CDTF">2023-10-18T14:03:45Z</dcterms:modified>
</cp:coreProperties>
</file>